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4240" windowHeight="11955" activeTab="6"/>
  </bookViews>
  <sheets>
    <sheet name="1 Grant_noIDB_dry yr_20yr" sheetId="1" r:id="rId1"/>
    <sheet name=" 2 Grant no IDB wet yr 20 yr" sheetId="2" r:id="rId2"/>
    <sheet name="3  Grant IDB wet yr 20 yr" sheetId="3" r:id="rId3"/>
    <sheet name="4   No Grant  IDB  wet yr 30 yr" sheetId="4" r:id="rId4"/>
    <sheet name="5 No Grant  IDB  dry yr 30" sheetId="5" r:id="rId5"/>
    <sheet name="6  Grant  IDB  av yr  20 yr" sheetId="6" r:id="rId6"/>
    <sheet name="benefits_and_liabilities" sheetId="7" r:id="rId7"/>
  </sheets>
  <definedNames/>
  <calcPr fullCalcOnLoad="1"/>
</workbook>
</file>

<file path=xl/sharedStrings.xml><?xml version="1.0" encoding="utf-8"?>
<sst xmlns="http://schemas.openxmlformats.org/spreadsheetml/2006/main" count="313" uniqueCount="78">
  <si>
    <t>Scenario 1</t>
  </si>
  <si>
    <t xml:space="preserve">Members commit to 600,000 m3 </t>
  </si>
  <si>
    <t>Dry year  : only 600,000 m3 winter pumped and no summer water</t>
  </si>
  <si>
    <t>Capital Costs</t>
  </si>
  <si>
    <t>Annual running Cost</t>
  </si>
  <si>
    <t>Total Annual Cost</t>
  </si>
  <si>
    <t>£</t>
  </si>
  <si>
    <t>£ / m3</t>
  </si>
  <si>
    <t>£ / acre"</t>
  </si>
  <si>
    <t xml:space="preserve">Pipeline </t>
  </si>
  <si>
    <t>Financing Loan</t>
  </si>
  <si>
    <t>Actual volumes pumped</t>
  </si>
  <si>
    <t>Easements</t>
  </si>
  <si>
    <t>Pipeline maintenance / repair</t>
  </si>
  <si>
    <t>Annual Capital cost</t>
  </si>
  <si>
    <t>Enviromental support</t>
  </si>
  <si>
    <t>Management / admin / accounts</t>
  </si>
  <si>
    <t>License Charges</t>
  </si>
  <si>
    <t>Annual running cost</t>
  </si>
  <si>
    <t>Pumping Equipment</t>
  </si>
  <si>
    <t>Pump maintemance / repair / replacement</t>
  </si>
  <si>
    <t>Pumping Infastructure</t>
  </si>
  <si>
    <t>Electricity usage</t>
  </si>
  <si>
    <t>p / per m3 pumped</t>
  </si>
  <si>
    <t>Total annual cost</t>
  </si>
  <si>
    <t>Legal and start up</t>
  </si>
  <si>
    <t>IDB charge</t>
  </si>
  <si>
    <t>p /per m3 pumped</t>
  </si>
  <si>
    <t xml:space="preserve">Project management  </t>
  </si>
  <si>
    <t>Total Capital</t>
  </si>
  <si>
    <t>Grant</t>
  </si>
  <si>
    <t>Total Nett Capital Required</t>
  </si>
  <si>
    <t>Total anuual running cost</t>
  </si>
  <si>
    <t>Committed volume</t>
  </si>
  <si>
    <t>m3</t>
  </si>
  <si>
    <t xml:space="preserve"> Annual volume pumped  m3</t>
  </si>
  <si>
    <t>Payback period</t>
  </si>
  <si>
    <t xml:space="preserve"> years</t>
  </si>
  <si>
    <t>Total Annual Capital Cost</t>
  </si>
  <si>
    <t xml:space="preserve"> Annual Capital Cost  </t>
  </si>
  <si>
    <t xml:space="preserve"> Annual running cost per  m3</t>
  </si>
  <si>
    <t xml:space="preserve"> Annual Capital Cost       </t>
  </si>
  <si>
    <t>Annual running cost per acre "</t>
  </si>
  <si>
    <t>Scenario 2</t>
  </si>
  <si>
    <t>Scenario 3</t>
  </si>
  <si>
    <t>Company owns pipe only and pays off over 30 year term. IDB owns and operates pumps.</t>
  </si>
  <si>
    <t>Scenario 4</t>
  </si>
  <si>
    <t>Scenario 5</t>
  </si>
  <si>
    <t>Implications for a 10% member</t>
  </si>
  <si>
    <t>Benefits</t>
  </si>
  <si>
    <t xml:space="preserve"> Increased water supply  .</t>
  </si>
  <si>
    <t>Av year =</t>
  </si>
  <si>
    <t>72,000 m3</t>
  </si>
  <si>
    <t xml:space="preserve"> Winter</t>
  </si>
  <si>
    <t>18,000 m3</t>
  </si>
  <si>
    <t xml:space="preserve"> Summer</t>
  </si>
  <si>
    <t>90,000 m3</t>
  </si>
  <si>
    <t xml:space="preserve">Total </t>
  </si>
  <si>
    <t>Increase of 150 acres of intesive veg cropping ,could give rental uplift of £ 250 acre  =   £  37,500 p.a</t>
  </si>
  <si>
    <t>Extra irrigation income associated with extra water capacity available @ £ 45 acre"  =   £  40,500 p.a</t>
  </si>
  <si>
    <t>Liabilities</t>
  </si>
  <si>
    <t>Costs</t>
  </si>
  <si>
    <t>Members annual capital cost</t>
  </si>
  <si>
    <t>Members annual running cost</t>
  </si>
  <si>
    <t>Company owns pipe only and pays off over 20 year term. IDB owns and operates pumps.</t>
  </si>
  <si>
    <t xml:space="preserve">                         Total annual cost </t>
  </si>
  <si>
    <t>Company owns pipe and pumps and pays off over 20 year term</t>
  </si>
  <si>
    <t>Capital Grant succesful</t>
  </si>
  <si>
    <t xml:space="preserve">Wet year  : 900,000 m3 winter  and 300 ,000 m3 summer water is pumped </t>
  </si>
  <si>
    <t>Capital Grant  unsuccesful</t>
  </si>
  <si>
    <t>Average year  :  750,000 m3 winter pumped and 150,000m3 summer pumped</t>
  </si>
  <si>
    <t>Capital Grant  succesful</t>
  </si>
  <si>
    <t>Scenario 6 = Project Proposal</t>
  </si>
  <si>
    <t>10% share = £ 4,524</t>
  </si>
  <si>
    <t>IDB Pay</t>
  </si>
  <si>
    <t>10% share = £ 4,883</t>
  </si>
  <si>
    <t xml:space="preserve">  =  £ 9,407</t>
  </si>
  <si>
    <t>This equals 900 acre inches , with possible capital uplift on land value of £1000/acre inch available  = £ 900,000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</si>
</sst>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£-809]#,##0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24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4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3" fontId="4" fillId="25" borderId="0" xfId="0" applyNumberFormat="1" applyFont="1" applyFill="1" applyAlignment="1">
      <alignment horizontal="right"/>
    </xf>
    <xf numFmtId="3" fontId="4" fillId="25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35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1.00390625" style="1" customWidth="1"/>
    <col min="11" max="11" width="10.7109375" style="0" customWidth="1"/>
    <col min="12" max="12" width="12.7109375" style="0" bestFit="1" customWidth="1"/>
    <col min="17" max="17" width="11.57421875" style="0" customWidth="1"/>
    <col min="18" max="18" width="10.57421875" style="0" customWidth="1"/>
  </cols>
  <sheetData>
    <row r="1" ht="7.5" customHeight="1"/>
    <row r="2" ht="21">
      <c r="B2" s="2" t="s">
        <v>0</v>
      </c>
    </row>
    <row r="3" ht="8.25" customHeight="1">
      <c r="B3" s="2"/>
    </row>
    <row r="4" spans="2:5" ht="18" customHeight="1">
      <c r="B4" s="3" t="s">
        <v>66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2</v>
      </c>
      <c r="C6" s="3"/>
      <c r="D6" s="3"/>
      <c r="E6" s="3"/>
    </row>
    <row r="7" ht="18.75">
      <c r="B7" s="3" t="s">
        <v>67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20559.000000000004</v>
      </c>
      <c r="N12" s="5" t="s">
        <v>11</v>
      </c>
      <c r="O12" s="5"/>
      <c r="P12" s="5"/>
      <c r="Q12" s="9">
        <f>L28</f>
        <v>600000</v>
      </c>
      <c r="R12" s="7">
        <f>Q12/100</f>
        <v>6000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0.0979</v>
      </c>
      <c r="R14" s="10">
        <f>E34</f>
        <v>9.790000000000001</v>
      </c>
    </row>
    <row r="15" spans="1:18" ht="18.75">
      <c r="A15" s="11"/>
      <c r="B15" s="5"/>
      <c r="E15" s="8"/>
      <c r="H15" s="5" t="s">
        <v>17</v>
      </c>
      <c r="I15" s="5"/>
      <c r="J15" s="7"/>
      <c r="K15" s="5"/>
      <c r="L15" s="8">
        <v>2000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400000</v>
      </c>
      <c r="H16" s="5" t="s">
        <v>20</v>
      </c>
      <c r="I16" s="5"/>
      <c r="J16" s="7"/>
      <c r="K16" s="5"/>
      <c r="L16" s="8">
        <f>E16*4%</f>
        <v>16000</v>
      </c>
      <c r="N16" s="5" t="s">
        <v>18</v>
      </c>
      <c r="O16" s="5"/>
      <c r="P16" s="5"/>
      <c r="Q16" s="10">
        <f>L33</f>
        <v>0.149265</v>
      </c>
      <c r="R16" s="12">
        <f>L34</f>
        <v>14.9265</v>
      </c>
    </row>
    <row r="17" spans="2:18" ht="18.75">
      <c r="B17" s="5" t="s">
        <v>21</v>
      </c>
      <c r="E17" s="8">
        <v>50000</v>
      </c>
      <c r="H17" s="5" t="s">
        <v>22</v>
      </c>
      <c r="I17" s="5"/>
      <c r="J17" s="7" t="s">
        <v>23</v>
      </c>
      <c r="K17" s="30">
        <v>6</v>
      </c>
      <c r="L17" s="8">
        <f>(L28*K17)/100</f>
        <v>36000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0</v>
      </c>
      <c r="L19" s="8">
        <f>(L28*K19)/100</f>
        <v>0</v>
      </c>
      <c r="N19" s="3" t="s">
        <v>24</v>
      </c>
      <c r="O19" s="3"/>
      <c r="P19" s="3"/>
      <c r="Q19" s="14">
        <f>Q14+Q16</f>
        <v>0.24716500000000002</v>
      </c>
      <c r="R19" s="14">
        <f>R14+R16</f>
        <v>24.716500000000003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1958000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0.4</v>
      </c>
      <c r="D24" s="15"/>
      <c r="E24" s="8">
        <f>E22*C24</f>
        <v>783200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1174800</v>
      </c>
      <c r="H26" s="3" t="s">
        <v>32</v>
      </c>
      <c r="I26" s="3"/>
      <c r="J26" s="6"/>
      <c r="K26" s="3"/>
      <c r="L26" s="17">
        <f>SUM(L12:L25)</f>
        <v>89559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600000</v>
      </c>
    </row>
    <row r="29" spans="2:12" ht="16.5" customHeight="1">
      <c r="B29" s="18" t="s">
        <v>36</v>
      </c>
      <c r="C29" s="30">
        <v>20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58740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0.0979</v>
      </c>
      <c r="F33" s="5"/>
      <c r="G33" s="5"/>
      <c r="H33" s="5" t="s">
        <v>40</v>
      </c>
      <c r="I33" s="5"/>
      <c r="J33" s="7"/>
      <c r="K33" s="5"/>
      <c r="L33" s="23">
        <f>L26/L28</f>
        <v>0.149265</v>
      </c>
    </row>
    <row r="34" spans="2:12" ht="18.75">
      <c r="B34" s="19" t="s">
        <v>41</v>
      </c>
      <c r="C34" s="3" t="s">
        <v>8</v>
      </c>
      <c r="D34" s="3"/>
      <c r="E34" s="24">
        <f>E33*100</f>
        <v>9.790000000000001</v>
      </c>
      <c r="F34" s="3"/>
      <c r="G34" s="3"/>
      <c r="H34" s="3" t="s">
        <v>42</v>
      </c>
      <c r="I34" s="3"/>
      <c r="J34" s="6"/>
      <c r="K34" s="3"/>
      <c r="L34" s="24">
        <f>L33*100</f>
        <v>14.9265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35"/>
  <sheetViews>
    <sheetView zoomScalePageLayoutView="0" workbookViewId="0" topLeftCell="A2">
      <selection activeCell="S23" sqref="S23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1.00390625" style="1" customWidth="1"/>
    <col min="11" max="11" width="10.7109375" style="0" customWidth="1"/>
    <col min="12" max="12" width="12.7109375" style="0" bestFit="1" customWidth="1"/>
    <col min="17" max="17" width="12.421875" style="0" customWidth="1"/>
    <col min="18" max="18" width="10.57421875" style="0" customWidth="1"/>
  </cols>
  <sheetData>
    <row r="1" ht="7.5" customHeight="1"/>
    <row r="2" ht="21">
      <c r="B2" s="2" t="s">
        <v>43</v>
      </c>
    </row>
    <row r="3" ht="8.25" customHeight="1">
      <c r="B3" s="2"/>
    </row>
    <row r="4" spans="2:5" ht="18" customHeight="1">
      <c r="B4" s="3" t="s">
        <v>66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68</v>
      </c>
      <c r="C6" s="3"/>
      <c r="D6" s="3"/>
      <c r="E6" s="3"/>
    </row>
    <row r="7" ht="18.75">
      <c r="B7" s="3" t="s">
        <v>67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20559.000000000004</v>
      </c>
      <c r="N12" s="5" t="s">
        <v>11</v>
      </c>
      <c r="O12" s="5"/>
      <c r="P12" s="5"/>
      <c r="Q12" s="9">
        <f>L28</f>
        <v>1200000</v>
      </c>
      <c r="R12" s="9">
        <f>Q12/100</f>
        <v>12000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0.0979</v>
      </c>
      <c r="R14" s="10">
        <f>E34</f>
        <v>9.790000000000001</v>
      </c>
    </row>
    <row r="15" spans="1:18" ht="18.75">
      <c r="A15" s="11"/>
      <c r="B15" s="5"/>
      <c r="E15" s="8"/>
      <c r="H15" s="5" t="s">
        <v>17</v>
      </c>
      <c r="I15" s="5"/>
      <c r="J15" s="7"/>
      <c r="K15" s="5"/>
      <c r="L15" s="8">
        <v>2000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400000</v>
      </c>
      <c r="H16" s="5" t="s">
        <v>20</v>
      </c>
      <c r="I16" s="5"/>
      <c r="J16" s="7"/>
      <c r="K16" s="5"/>
      <c r="L16" s="8">
        <f>E16*4%</f>
        <v>16000</v>
      </c>
      <c r="N16" s="5" t="s">
        <v>18</v>
      </c>
      <c r="O16" s="5"/>
      <c r="P16" s="5"/>
      <c r="Q16" s="10">
        <f>L33</f>
        <v>0.1046325</v>
      </c>
      <c r="R16" s="12">
        <f>L34</f>
        <v>10.46325</v>
      </c>
    </row>
    <row r="17" spans="2:18" ht="18.75">
      <c r="B17" s="5" t="s">
        <v>21</v>
      </c>
      <c r="E17" s="8">
        <v>50000</v>
      </c>
      <c r="H17" s="5" t="s">
        <v>22</v>
      </c>
      <c r="I17" s="5"/>
      <c r="J17" s="7" t="s">
        <v>23</v>
      </c>
      <c r="K17" s="30">
        <v>6</v>
      </c>
      <c r="L17" s="8">
        <f>(L28*K17)/100</f>
        <v>72000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0</v>
      </c>
      <c r="L19" s="8">
        <f>(L28*K19)/100</f>
        <v>0</v>
      </c>
      <c r="N19" s="3" t="s">
        <v>24</v>
      </c>
      <c r="O19" s="3"/>
      <c r="P19" s="3"/>
      <c r="Q19" s="14">
        <f>Q14+Q16</f>
        <v>0.2025325</v>
      </c>
      <c r="R19" s="14">
        <f>R14+R16</f>
        <v>20.25325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1958000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0.4</v>
      </c>
      <c r="D24" s="15"/>
      <c r="E24" s="8">
        <f>E22*C24</f>
        <v>783200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1174800</v>
      </c>
      <c r="H26" s="3" t="s">
        <v>32</v>
      </c>
      <c r="I26" s="3"/>
      <c r="J26" s="6"/>
      <c r="K26" s="3"/>
      <c r="L26" s="17">
        <f>SUM(L12:L25)</f>
        <v>125559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1200000</v>
      </c>
    </row>
    <row r="29" spans="2:12" ht="16.5" customHeight="1">
      <c r="B29" s="18" t="s">
        <v>36</v>
      </c>
      <c r="C29" s="30">
        <v>20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58740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0.0979</v>
      </c>
      <c r="F33" s="5"/>
      <c r="G33" s="5"/>
      <c r="H33" s="5" t="s">
        <v>40</v>
      </c>
      <c r="I33" s="5"/>
      <c r="J33" s="7"/>
      <c r="K33" s="5"/>
      <c r="L33" s="23">
        <f>L26/L28</f>
        <v>0.1046325</v>
      </c>
    </row>
    <row r="34" spans="2:12" ht="18.75">
      <c r="B34" s="19" t="s">
        <v>41</v>
      </c>
      <c r="C34" s="3" t="s">
        <v>8</v>
      </c>
      <c r="D34" s="3"/>
      <c r="E34" s="24">
        <f>E33*100</f>
        <v>9.790000000000001</v>
      </c>
      <c r="F34" s="3"/>
      <c r="G34" s="3"/>
      <c r="H34" s="3" t="s">
        <v>42</v>
      </c>
      <c r="I34" s="3"/>
      <c r="J34" s="6"/>
      <c r="K34" s="3"/>
      <c r="L34" s="24">
        <f>L33*100</f>
        <v>10.46325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35"/>
  <sheetViews>
    <sheetView zoomScalePageLayoutView="0" workbookViewId="0" topLeftCell="A14">
      <selection activeCell="M22" sqref="M22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1.00390625" style="1" customWidth="1"/>
    <col min="11" max="11" width="10.7109375" style="0" customWidth="1"/>
    <col min="12" max="12" width="12.7109375" style="0" bestFit="1" customWidth="1"/>
    <col min="17" max="17" width="12.421875" style="0" customWidth="1"/>
    <col min="18" max="18" width="10.57421875" style="0" customWidth="1"/>
  </cols>
  <sheetData>
    <row r="1" ht="7.5" customHeight="1"/>
    <row r="2" ht="21">
      <c r="B2" s="2" t="s">
        <v>44</v>
      </c>
    </row>
    <row r="3" ht="8.25" customHeight="1">
      <c r="B3" s="2"/>
    </row>
    <row r="4" spans="2:5" ht="18" customHeight="1">
      <c r="B4" s="3" t="s">
        <v>64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68</v>
      </c>
      <c r="C6" s="3"/>
      <c r="D6" s="3"/>
      <c r="E6" s="3"/>
    </row>
    <row r="7" ht="18.75">
      <c r="B7" s="3" t="s">
        <v>67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15834.000000000002</v>
      </c>
      <c r="N12" s="5" t="s">
        <v>11</v>
      </c>
      <c r="O12" s="5"/>
      <c r="P12" s="5"/>
      <c r="Q12" s="9">
        <f>L28</f>
        <v>1200000</v>
      </c>
      <c r="R12" s="9">
        <f>Q12/100</f>
        <v>12000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0.0754</v>
      </c>
      <c r="R14" s="10">
        <f>E34</f>
        <v>7.539999999999999</v>
      </c>
    </row>
    <row r="15" spans="1:18" ht="18.75">
      <c r="A15" s="11"/>
      <c r="B15" s="5"/>
      <c r="E15" s="8"/>
      <c r="H15" s="5" t="s">
        <v>17</v>
      </c>
      <c r="I15" s="5"/>
      <c r="J15" s="7" t="s">
        <v>74</v>
      </c>
      <c r="K15" s="5"/>
      <c r="L15" s="8">
        <v>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0</v>
      </c>
      <c r="H16" s="5" t="s">
        <v>20</v>
      </c>
      <c r="I16" s="5"/>
      <c r="J16" s="7"/>
      <c r="K16" s="5"/>
      <c r="L16" s="8">
        <f>E16*4%</f>
        <v>0</v>
      </c>
      <c r="N16" s="5" t="s">
        <v>18</v>
      </c>
      <c r="O16" s="5"/>
      <c r="P16" s="5"/>
      <c r="Q16" s="10">
        <f>L33</f>
        <v>0.045695</v>
      </c>
      <c r="R16" s="12">
        <f>L34</f>
        <v>4.5695</v>
      </c>
    </row>
    <row r="17" spans="2:18" ht="18.75">
      <c r="B17" s="5" t="s">
        <v>21</v>
      </c>
      <c r="E17" s="8">
        <v>0</v>
      </c>
      <c r="H17" s="5" t="s">
        <v>22</v>
      </c>
      <c r="I17" s="5"/>
      <c r="J17" s="7" t="s">
        <v>23</v>
      </c>
      <c r="K17" s="30"/>
      <c r="L17" s="8">
        <f>(L28*K17)/100</f>
        <v>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2</v>
      </c>
      <c r="L19" s="8">
        <f>(L28*K19)/100</f>
        <v>24000</v>
      </c>
      <c r="N19" s="3" t="s">
        <v>24</v>
      </c>
      <c r="O19" s="3"/>
      <c r="P19" s="3"/>
      <c r="Q19" s="14">
        <f>Q14+Q16</f>
        <v>0.121095</v>
      </c>
      <c r="R19" s="14">
        <f>R14+R16</f>
        <v>12.109499999999999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1508000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0.4</v>
      </c>
      <c r="D24" s="15"/>
      <c r="E24" s="8">
        <f>E22*C24</f>
        <v>603200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904800</v>
      </c>
      <c r="H26" s="3" t="s">
        <v>32</v>
      </c>
      <c r="I26" s="3"/>
      <c r="J26" s="6"/>
      <c r="K26" s="3"/>
      <c r="L26" s="17">
        <f>SUM(L12:L25)</f>
        <v>54834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1200000</v>
      </c>
    </row>
    <row r="29" spans="2:12" ht="16.5" customHeight="1">
      <c r="B29" s="18" t="s">
        <v>36</v>
      </c>
      <c r="C29" s="30">
        <v>20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45240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0.0754</v>
      </c>
      <c r="F33" s="5"/>
      <c r="G33" s="5"/>
      <c r="H33" s="5" t="s">
        <v>40</v>
      </c>
      <c r="I33" s="5"/>
      <c r="J33" s="7"/>
      <c r="K33" s="5"/>
      <c r="L33" s="23">
        <f>L26/L28</f>
        <v>0.045695</v>
      </c>
    </row>
    <row r="34" spans="2:12" ht="18.75">
      <c r="B34" s="19" t="s">
        <v>41</v>
      </c>
      <c r="C34" s="3" t="s">
        <v>8</v>
      </c>
      <c r="D34" s="3"/>
      <c r="E34" s="24">
        <f>E33*100</f>
        <v>7.539999999999999</v>
      </c>
      <c r="F34" s="3"/>
      <c r="G34" s="3"/>
      <c r="H34" s="3" t="s">
        <v>42</v>
      </c>
      <c r="I34" s="3"/>
      <c r="J34" s="6"/>
      <c r="K34" s="3"/>
      <c r="L34" s="24">
        <f>L33*100</f>
        <v>4.5695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R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1.00390625" style="1" customWidth="1"/>
    <col min="11" max="11" width="10.7109375" style="0" customWidth="1"/>
    <col min="12" max="12" width="12.7109375" style="0" bestFit="1" customWidth="1"/>
    <col min="17" max="17" width="12.421875" style="0" customWidth="1"/>
    <col min="18" max="18" width="10.57421875" style="0" customWidth="1"/>
  </cols>
  <sheetData>
    <row r="1" ht="7.5" customHeight="1"/>
    <row r="2" ht="21">
      <c r="B2" s="2" t="s">
        <v>46</v>
      </c>
    </row>
    <row r="3" ht="8.25" customHeight="1">
      <c r="B3" s="2"/>
    </row>
    <row r="4" spans="2:5" ht="18" customHeight="1">
      <c r="B4" s="3" t="s">
        <v>45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68</v>
      </c>
      <c r="C6" s="3"/>
      <c r="D6" s="3"/>
      <c r="E6" s="3"/>
    </row>
    <row r="7" ht="18.75">
      <c r="B7" s="3" t="s">
        <v>69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26390.000000000004</v>
      </c>
      <c r="N12" s="5" t="s">
        <v>11</v>
      </c>
      <c r="O12" s="5"/>
      <c r="P12" s="5"/>
      <c r="Q12" s="9">
        <f>L28</f>
        <v>1200000</v>
      </c>
      <c r="R12" s="9">
        <f>Q12/100</f>
        <v>12000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0.08377777777777777</v>
      </c>
      <c r="R14" s="10">
        <f>E34</f>
        <v>8.377777777777776</v>
      </c>
    </row>
    <row r="15" spans="1:18" ht="18.75">
      <c r="A15" s="11"/>
      <c r="B15" s="5"/>
      <c r="E15" s="8"/>
      <c r="H15" s="5" t="s">
        <v>17</v>
      </c>
      <c r="I15" s="5"/>
      <c r="J15" s="7" t="s">
        <v>74</v>
      </c>
      <c r="K15" s="5"/>
      <c r="L15" s="8">
        <v>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0</v>
      </c>
      <c r="H16" s="5" t="s">
        <v>20</v>
      </c>
      <c r="I16" s="5"/>
      <c r="J16" s="7"/>
      <c r="K16" s="5"/>
      <c r="L16" s="8">
        <f>E16*4%</f>
        <v>0</v>
      </c>
      <c r="N16" s="5" t="s">
        <v>18</v>
      </c>
      <c r="O16" s="5"/>
      <c r="P16" s="5"/>
      <c r="Q16" s="10">
        <f>L33</f>
        <v>0.05449166666666667</v>
      </c>
      <c r="R16" s="12">
        <f>L34</f>
        <v>5.449166666666667</v>
      </c>
    </row>
    <row r="17" spans="2:18" ht="18.75">
      <c r="B17" s="5" t="s">
        <v>21</v>
      </c>
      <c r="E17" s="8">
        <v>0</v>
      </c>
      <c r="H17" s="5" t="s">
        <v>22</v>
      </c>
      <c r="I17" s="5"/>
      <c r="J17" s="7" t="s">
        <v>23</v>
      </c>
      <c r="K17" s="30"/>
      <c r="L17" s="8">
        <f>(L28*K17)/100</f>
        <v>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2</v>
      </c>
      <c r="L19" s="8">
        <f>(L28*K19)/100</f>
        <v>24000</v>
      </c>
      <c r="N19" s="3" t="s">
        <v>24</v>
      </c>
      <c r="O19" s="3"/>
      <c r="P19" s="3"/>
      <c r="Q19" s="14">
        <f>Q14+Q16</f>
        <v>0.13826944444444444</v>
      </c>
      <c r="R19" s="14">
        <f>R14+R16</f>
        <v>13.826944444444443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1508000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</v>
      </c>
      <c r="D24" s="15"/>
      <c r="E24" s="8">
        <f>E22*C24</f>
        <v>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1508000</v>
      </c>
      <c r="H26" s="3" t="s">
        <v>32</v>
      </c>
      <c r="I26" s="3"/>
      <c r="J26" s="6"/>
      <c r="K26" s="3"/>
      <c r="L26" s="17">
        <f>SUM(L12:L25)</f>
        <v>65390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1200000</v>
      </c>
    </row>
    <row r="29" spans="2:12" ht="16.5" customHeight="1">
      <c r="B29" s="18" t="s">
        <v>36</v>
      </c>
      <c r="C29" s="30">
        <v>30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50266.666666666664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0.08377777777777777</v>
      </c>
      <c r="F33" s="5"/>
      <c r="G33" s="5"/>
      <c r="H33" s="5" t="s">
        <v>40</v>
      </c>
      <c r="I33" s="5"/>
      <c r="J33" s="7"/>
      <c r="K33" s="5"/>
      <c r="L33" s="23">
        <f>L26/L28</f>
        <v>0.05449166666666667</v>
      </c>
    </row>
    <row r="34" spans="2:12" ht="18.75">
      <c r="B34" s="19" t="s">
        <v>41</v>
      </c>
      <c r="C34" s="3" t="s">
        <v>8</v>
      </c>
      <c r="D34" s="3"/>
      <c r="E34" s="24">
        <f>E33*100</f>
        <v>8.377777777777776</v>
      </c>
      <c r="F34" s="3"/>
      <c r="G34" s="3"/>
      <c r="H34" s="3" t="s">
        <v>42</v>
      </c>
      <c r="I34" s="3"/>
      <c r="J34" s="6"/>
      <c r="K34" s="3"/>
      <c r="L34" s="24">
        <f>L33*100</f>
        <v>5.449166666666667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R35"/>
  <sheetViews>
    <sheetView zoomScalePageLayoutView="0" workbookViewId="0" topLeftCell="B1">
      <selection activeCell="T11" sqref="T11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1.00390625" style="1" customWidth="1"/>
    <col min="11" max="11" width="10.7109375" style="0" customWidth="1"/>
    <col min="12" max="12" width="12.7109375" style="0" bestFit="1" customWidth="1"/>
    <col min="17" max="17" width="12.421875" style="0" customWidth="1"/>
    <col min="18" max="18" width="10.57421875" style="0" customWidth="1"/>
  </cols>
  <sheetData>
    <row r="1" ht="7.5" customHeight="1"/>
    <row r="2" ht="21">
      <c r="B2" s="2" t="s">
        <v>47</v>
      </c>
    </row>
    <row r="3" ht="8.25" customHeight="1">
      <c r="B3" s="2"/>
    </row>
    <row r="4" spans="2:5" ht="18" customHeight="1">
      <c r="B4" s="3" t="s">
        <v>45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2</v>
      </c>
      <c r="C6" s="3"/>
      <c r="D6" s="3"/>
      <c r="E6" s="3"/>
    </row>
    <row r="7" ht="18.75">
      <c r="B7" s="3" t="s">
        <v>69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26390.000000000004</v>
      </c>
      <c r="N12" s="5" t="s">
        <v>11</v>
      </c>
      <c r="O12" s="5"/>
      <c r="P12" s="5"/>
      <c r="Q12" s="9">
        <f>L28</f>
        <v>600000</v>
      </c>
      <c r="R12" s="9">
        <f>Q12/100</f>
        <v>6000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0.08377777777777777</v>
      </c>
      <c r="R14" s="10">
        <f>E34</f>
        <v>8.377777777777776</v>
      </c>
    </row>
    <row r="15" spans="1:18" ht="18.75">
      <c r="A15" s="11"/>
      <c r="B15" s="5"/>
      <c r="E15" s="8"/>
      <c r="H15" s="5" t="s">
        <v>17</v>
      </c>
      <c r="I15" s="5"/>
      <c r="J15" s="7" t="s">
        <v>74</v>
      </c>
      <c r="K15" s="5"/>
      <c r="L15" s="8">
        <v>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0</v>
      </c>
      <c r="H16" s="5" t="s">
        <v>20</v>
      </c>
      <c r="I16" s="5"/>
      <c r="J16" s="7"/>
      <c r="K16" s="5"/>
      <c r="L16" s="8">
        <f>E16*4%</f>
        <v>0</v>
      </c>
      <c r="N16" s="5" t="s">
        <v>18</v>
      </c>
      <c r="O16" s="5"/>
      <c r="P16" s="5"/>
      <c r="Q16" s="10">
        <f>L33</f>
        <v>0.08898333333333333</v>
      </c>
      <c r="R16" s="12">
        <f>L34</f>
        <v>8.898333333333333</v>
      </c>
    </row>
    <row r="17" spans="2:18" ht="18.75">
      <c r="B17" s="5" t="s">
        <v>21</v>
      </c>
      <c r="E17" s="8">
        <v>0</v>
      </c>
      <c r="H17" s="5" t="s">
        <v>22</v>
      </c>
      <c r="I17" s="5"/>
      <c r="J17" s="7" t="s">
        <v>23</v>
      </c>
      <c r="K17" s="30"/>
      <c r="L17" s="8">
        <f>(L28*K17)/100</f>
        <v>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2</v>
      </c>
      <c r="L19" s="8">
        <f>(L28*K19)/100</f>
        <v>12000</v>
      </c>
      <c r="N19" s="3" t="s">
        <v>24</v>
      </c>
      <c r="O19" s="3"/>
      <c r="P19" s="3"/>
      <c r="Q19" s="14">
        <f>Q14+Q16</f>
        <v>0.1727611111111111</v>
      </c>
      <c r="R19" s="14">
        <f>R14+R16</f>
        <v>17.27611111111111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1508000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</v>
      </c>
      <c r="D24" s="15"/>
      <c r="E24" s="8">
        <f>E22*C24</f>
        <v>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1508000</v>
      </c>
      <c r="H26" s="3" t="s">
        <v>32</v>
      </c>
      <c r="I26" s="3"/>
      <c r="J26" s="6"/>
      <c r="K26" s="3"/>
      <c r="L26" s="17">
        <f>SUM(L12:L25)</f>
        <v>53390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600000</v>
      </c>
    </row>
    <row r="29" spans="2:12" ht="16.5" customHeight="1">
      <c r="B29" s="18" t="s">
        <v>36</v>
      </c>
      <c r="C29" s="30">
        <v>30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50266.666666666664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0.08377777777777777</v>
      </c>
      <c r="F33" s="5"/>
      <c r="G33" s="5"/>
      <c r="H33" s="5" t="s">
        <v>40</v>
      </c>
      <c r="I33" s="5"/>
      <c r="J33" s="7"/>
      <c r="K33" s="5"/>
      <c r="L33" s="23">
        <f>L26/L28</f>
        <v>0.08898333333333333</v>
      </c>
    </row>
    <row r="34" spans="2:12" ht="18.75">
      <c r="B34" s="19" t="s">
        <v>41</v>
      </c>
      <c r="C34" s="3" t="s">
        <v>8</v>
      </c>
      <c r="D34" s="3"/>
      <c r="E34" s="24">
        <f>E33*100</f>
        <v>8.377777777777776</v>
      </c>
      <c r="F34" s="3"/>
      <c r="G34" s="3"/>
      <c r="H34" s="3" t="s">
        <v>42</v>
      </c>
      <c r="I34" s="3"/>
      <c r="J34" s="6"/>
      <c r="K34" s="3"/>
      <c r="L34" s="24">
        <f>L33*100</f>
        <v>8.898333333333333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3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10.57421875" style="0" bestFit="1" customWidth="1"/>
    <col min="4" max="4" width="6.8515625" style="0" customWidth="1"/>
    <col min="5" max="5" width="14.8515625" style="0" customWidth="1"/>
    <col min="7" max="7" width="9.140625" style="0" hidden="1" customWidth="1"/>
    <col min="9" max="9" width="12.00390625" style="0" customWidth="1"/>
    <col min="10" max="10" width="22.7109375" style="1" customWidth="1"/>
    <col min="11" max="11" width="10.7109375" style="0" customWidth="1"/>
    <col min="12" max="12" width="12.7109375" style="0" bestFit="1" customWidth="1"/>
    <col min="17" max="17" width="12.421875" style="0" customWidth="1"/>
    <col min="18" max="18" width="10.57421875" style="0" customWidth="1"/>
  </cols>
  <sheetData>
    <row r="1" ht="7.5" customHeight="1"/>
    <row r="2" spans="2:4" ht="21">
      <c r="B2" s="37" t="s">
        <v>72</v>
      </c>
      <c r="C2" s="33"/>
      <c r="D2" s="33"/>
    </row>
    <row r="3" ht="8.25" customHeight="1">
      <c r="B3" s="2"/>
    </row>
    <row r="4" spans="2:5" ht="18" customHeight="1">
      <c r="B4" s="3" t="s">
        <v>64</v>
      </c>
      <c r="C4" s="3"/>
      <c r="D4" s="3"/>
      <c r="E4" s="3"/>
    </row>
    <row r="5" spans="2:5" ht="17.25" customHeight="1">
      <c r="B5" s="3" t="s">
        <v>1</v>
      </c>
      <c r="C5" s="3"/>
      <c r="D5" s="3"/>
      <c r="E5" s="3"/>
    </row>
    <row r="6" spans="2:5" ht="18" customHeight="1">
      <c r="B6" s="3" t="s">
        <v>70</v>
      </c>
      <c r="C6" s="3"/>
      <c r="D6" s="3"/>
      <c r="E6" s="3"/>
    </row>
    <row r="7" ht="18.75">
      <c r="B7" s="3" t="s">
        <v>71</v>
      </c>
    </row>
    <row r="9" spans="2:14" ht="21">
      <c r="B9" s="2" t="s">
        <v>3</v>
      </c>
      <c r="C9" s="3"/>
      <c r="H9" s="2" t="s">
        <v>4</v>
      </c>
      <c r="N9" s="2" t="s">
        <v>5</v>
      </c>
    </row>
    <row r="10" spans="5:18" ht="18.75">
      <c r="E10" s="4" t="s">
        <v>6</v>
      </c>
      <c r="L10" s="4" t="s">
        <v>6</v>
      </c>
      <c r="N10" s="5"/>
      <c r="O10" s="5"/>
      <c r="P10" s="5"/>
      <c r="Q10" s="6" t="s">
        <v>7</v>
      </c>
      <c r="R10" s="6" t="s">
        <v>8</v>
      </c>
    </row>
    <row r="11" spans="14:18" ht="10.5" customHeight="1">
      <c r="N11" s="5"/>
      <c r="O11" s="5"/>
      <c r="P11" s="5"/>
      <c r="Q11" s="7"/>
      <c r="R11" s="7"/>
    </row>
    <row r="12" spans="2:18" ht="18.75">
      <c r="B12" s="5" t="s">
        <v>9</v>
      </c>
      <c r="E12" s="8">
        <v>1400000</v>
      </c>
      <c r="H12" s="5" t="s">
        <v>10</v>
      </c>
      <c r="I12" s="5"/>
      <c r="J12" s="7"/>
      <c r="K12" s="5"/>
      <c r="L12" s="8">
        <f>(E26/2)*3.5%</f>
        <v>15834.000000000002</v>
      </c>
      <c r="N12" s="5" t="s">
        <v>11</v>
      </c>
      <c r="O12" s="5"/>
      <c r="P12" s="5"/>
      <c r="Q12" s="9">
        <f>L28</f>
        <v>900000</v>
      </c>
      <c r="R12" s="9">
        <f>Q12/100</f>
        <v>9000</v>
      </c>
    </row>
    <row r="13" spans="2:18" ht="18.75">
      <c r="B13" s="5" t="s">
        <v>12</v>
      </c>
      <c r="E13" s="8">
        <v>40000</v>
      </c>
      <c r="H13" s="5" t="s">
        <v>13</v>
      </c>
      <c r="I13" s="5"/>
      <c r="J13" s="7"/>
      <c r="K13" s="5"/>
      <c r="L13" s="8">
        <v>5000</v>
      </c>
      <c r="N13" s="5"/>
      <c r="O13" s="5"/>
      <c r="P13" s="5"/>
      <c r="Q13" s="7"/>
      <c r="R13" s="7"/>
    </row>
    <row r="14" spans="2:18" ht="18.75">
      <c r="B14" s="5" t="s">
        <v>15</v>
      </c>
      <c r="E14" s="8">
        <v>10000</v>
      </c>
      <c r="H14" s="5" t="s">
        <v>16</v>
      </c>
      <c r="I14" s="5"/>
      <c r="J14" s="7"/>
      <c r="K14" s="5"/>
      <c r="L14" s="8">
        <v>10000</v>
      </c>
      <c r="N14" s="5" t="s">
        <v>14</v>
      </c>
      <c r="O14" s="5"/>
      <c r="P14" s="5"/>
      <c r="Q14" s="10">
        <f>E33</f>
        <v>0.0754</v>
      </c>
      <c r="R14" s="10">
        <f>E34</f>
        <v>7.539999999999999</v>
      </c>
    </row>
    <row r="15" spans="1:18" ht="18.75">
      <c r="A15" s="11"/>
      <c r="B15" s="5"/>
      <c r="E15" s="8"/>
      <c r="H15" s="5" t="s">
        <v>17</v>
      </c>
      <c r="I15" s="5"/>
      <c r="J15" s="7" t="s">
        <v>74</v>
      </c>
      <c r="K15" s="5"/>
      <c r="L15" s="8">
        <v>0</v>
      </c>
      <c r="N15" s="5"/>
      <c r="O15" s="5"/>
      <c r="P15" s="5"/>
      <c r="Q15" s="10"/>
      <c r="R15" s="12"/>
    </row>
    <row r="16" spans="2:18" ht="18.75">
      <c r="B16" s="5" t="s">
        <v>19</v>
      </c>
      <c r="E16" s="8">
        <v>0</v>
      </c>
      <c r="H16" s="5" t="s">
        <v>20</v>
      </c>
      <c r="I16" s="5"/>
      <c r="J16" s="7"/>
      <c r="K16" s="5"/>
      <c r="L16" s="8">
        <f>E16*4%</f>
        <v>0</v>
      </c>
      <c r="N16" s="5" t="s">
        <v>18</v>
      </c>
      <c r="O16" s="5"/>
      <c r="P16" s="5"/>
      <c r="Q16" s="10">
        <f>L33</f>
        <v>0.05426</v>
      </c>
      <c r="R16" s="12">
        <f>L34</f>
        <v>5.426</v>
      </c>
    </row>
    <row r="17" spans="2:18" ht="18.75">
      <c r="B17" s="5" t="s">
        <v>21</v>
      </c>
      <c r="E17" s="8">
        <v>0</v>
      </c>
      <c r="H17" s="5" t="s">
        <v>22</v>
      </c>
      <c r="I17" s="5"/>
      <c r="J17" s="7" t="s">
        <v>23</v>
      </c>
      <c r="K17" s="30"/>
      <c r="L17" s="8">
        <f>(L28*K17)/100</f>
        <v>0</v>
      </c>
      <c r="N17" s="5"/>
      <c r="O17" s="5"/>
      <c r="P17" s="5"/>
      <c r="Q17" s="10"/>
      <c r="R17" s="12"/>
    </row>
    <row r="18" spans="2:18" ht="18.75">
      <c r="B18" s="5"/>
      <c r="E18" s="8"/>
      <c r="H18" s="5"/>
      <c r="I18" s="5"/>
      <c r="J18" s="7"/>
      <c r="K18" s="5"/>
      <c r="L18" s="8"/>
      <c r="N18" s="5"/>
      <c r="O18" s="5"/>
      <c r="P18" s="5"/>
      <c r="Q18" s="5"/>
      <c r="R18" s="5"/>
    </row>
    <row r="19" spans="2:18" ht="18.75">
      <c r="B19" s="5" t="s">
        <v>25</v>
      </c>
      <c r="E19" s="8">
        <v>18000</v>
      </c>
      <c r="H19" s="5" t="s">
        <v>26</v>
      </c>
      <c r="I19" s="5"/>
      <c r="J19" s="7" t="s">
        <v>27</v>
      </c>
      <c r="K19" s="30">
        <v>2</v>
      </c>
      <c r="L19" s="8">
        <f>(L28*K19)/100</f>
        <v>18000</v>
      </c>
      <c r="N19" s="3" t="s">
        <v>24</v>
      </c>
      <c r="O19" s="3"/>
      <c r="P19" s="3"/>
      <c r="Q19" s="14">
        <f>Q14+Q16</f>
        <v>0.12966</v>
      </c>
      <c r="R19" s="14">
        <f>R14+R16</f>
        <v>12.966</v>
      </c>
    </row>
    <row r="20" spans="2:12" ht="18.75">
      <c r="B20" s="5" t="s">
        <v>28</v>
      </c>
      <c r="E20" s="8">
        <v>40000</v>
      </c>
      <c r="H20" s="5"/>
      <c r="I20" s="5"/>
      <c r="J20" s="7"/>
      <c r="K20" s="5"/>
      <c r="L20" s="8"/>
    </row>
    <row r="21" spans="5:12" ht="18.75">
      <c r="E21" s="8"/>
      <c r="H21" s="5"/>
      <c r="I21" s="5"/>
      <c r="J21" s="7"/>
      <c r="K21" s="5"/>
      <c r="L21" s="8"/>
    </row>
    <row r="22" spans="2:12" ht="18.75">
      <c r="B22" s="5" t="s">
        <v>29</v>
      </c>
      <c r="E22" s="8">
        <f>SUM(E12:E21)</f>
        <v>1508000</v>
      </c>
      <c r="H22" s="5"/>
      <c r="I22" s="5"/>
      <c r="J22" s="7"/>
      <c r="K22" s="5"/>
      <c r="L22" s="8"/>
    </row>
    <row r="23" spans="5:12" ht="18.75">
      <c r="E23" s="8"/>
      <c r="H23" s="5"/>
      <c r="I23" s="5"/>
      <c r="J23" s="7"/>
      <c r="K23" s="5"/>
      <c r="L23" s="8"/>
    </row>
    <row r="24" spans="2:12" ht="18.75">
      <c r="B24" s="5" t="s">
        <v>30</v>
      </c>
      <c r="C24" s="29">
        <v>0.4</v>
      </c>
      <c r="D24" s="15"/>
      <c r="E24" s="8">
        <f>E22*C24</f>
        <v>603200</v>
      </c>
      <c r="H24" s="5"/>
      <c r="I24" s="5"/>
      <c r="J24" s="7"/>
      <c r="K24" s="5"/>
      <c r="L24" s="8"/>
    </row>
    <row r="25" spans="2:18" ht="18.75">
      <c r="B25" s="5"/>
      <c r="E25" s="8"/>
      <c r="H25" s="5"/>
      <c r="I25" s="5"/>
      <c r="J25" s="7"/>
      <c r="K25" s="5"/>
      <c r="L25" s="8"/>
      <c r="R25" s="16"/>
    </row>
    <row r="26" spans="2:12" ht="18.75">
      <c r="B26" s="3" t="s">
        <v>31</v>
      </c>
      <c r="C26" s="3"/>
      <c r="D26" s="3"/>
      <c r="E26" s="17">
        <f>E22-E24</f>
        <v>904800</v>
      </c>
      <c r="H26" s="3" t="s">
        <v>32</v>
      </c>
      <c r="I26" s="3"/>
      <c r="J26" s="6"/>
      <c r="K26" s="3"/>
      <c r="L26" s="17">
        <f>SUM(L12:L25)</f>
        <v>48834</v>
      </c>
    </row>
    <row r="27" spans="5:12" ht="13.5" customHeight="1">
      <c r="E27" s="8"/>
      <c r="H27" s="5"/>
      <c r="I27" s="5"/>
      <c r="J27" s="7"/>
      <c r="K27" s="5"/>
      <c r="L27" s="8"/>
    </row>
    <row r="28" spans="2:12" ht="18.75">
      <c r="B28" s="18" t="s">
        <v>33</v>
      </c>
      <c r="C28" s="32">
        <v>600000</v>
      </c>
      <c r="D28" s="7" t="s">
        <v>34</v>
      </c>
      <c r="E28" s="8"/>
      <c r="H28" s="5" t="s">
        <v>35</v>
      </c>
      <c r="I28" s="5"/>
      <c r="J28" s="7"/>
      <c r="K28" s="5"/>
      <c r="L28" s="31">
        <v>900000</v>
      </c>
    </row>
    <row r="29" spans="2:12" ht="16.5" customHeight="1">
      <c r="B29" s="18" t="s">
        <v>36</v>
      </c>
      <c r="C29" s="30">
        <v>20</v>
      </c>
      <c r="D29" s="7" t="s">
        <v>37</v>
      </c>
      <c r="E29" s="8"/>
      <c r="H29" s="5"/>
      <c r="I29" s="5"/>
      <c r="J29" s="7"/>
      <c r="K29" s="5"/>
      <c r="L29" s="8"/>
    </row>
    <row r="30" spans="2:12" ht="12" customHeight="1">
      <c r="B30" s="18"/>
      <c r="C30" s="13"/>
      <c r="D30" s="7"/>
      <c r="E30" s="8"/>
      <c r="H30" s="5"/>
      <c r="I30" s="5"/>
      <c r="J30" s="7"/>
      <c r="K30" s="5"/>
      <c r="L30" s="8"/>
    </row>
    <row r="31" spans="2:12" ht="18.75">
      <c r="B31" s="19" t="s">
        <v>38</v>
      </c>
      <c r="C31" s="20"/>
      <c r="D31" s="20"/>
      <c r="E31" s="17">
        <f>(E26/C29)</f>
        <v>45240</v>
      </c>
      <c r="L31" s="21"/>
    </row>
    <row r="32" spans="2:12" ht="9.75" customHeight="1">
      <c r="B32" s="18"/>
      <c r="E32" s="8"/>
      <c r="L32" s="21"/>
    </row>
    <row r="33" spans="2:12" ht="18.75">
      <c r="B33" s="18" t="s">
        <v>39</v>
      </c>
      <c r="C33" s="5" t="s">
        <v>7</v>
      </c>
      <c r="D33" s="5"/>
      <c r="E33" s="22">
        <f>E31/C28</f>
        <v>0.0754</v>
      </c>
      <c r="F33" s="5"/>
      <c r="G33" s="5"/>
      <c r="H33" s="5" t="s">
        <v>40</v>
      </c>
      <c r="I33" s="5"/>
      <c r="J33" s="7"/>
      <c r="K33" s="5"/>
      <c r="L33" s="23">
        <f>L26/L28</f>
        <v>0.05426</v>
      </c>
    </row>
    <row r="34" spans="2:12" ht="18.75">
      <c r="B34" s="19" t="s">
        <v>41</v>
      </c>
      <c r="C34" s="3" t="s">
        <v>8</v>
      </c>
      <c r="D34" s="3"/>
      <c r="E34" s="24">
        <f>E33*100</f>
        <v>7.539999999999999</v>
      </c>
      <c r="F34" s="3"/>
      <c r="G34" s="3"/>
      <c r="H34" s="3" t="s">
        <v>42</v>
      </c>
      <c r="I34" s="3"/>
      <c r="J34" s="6"/>
      <c r="K34" s="3"/>
      <c r="L34" s="24">
        <f>L33*100</f>
        <v>5.426</v>
      </c>
    </row>
    <row r="35" ht="15">
      <c r="E35" s="16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2:U28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2" max="2" width="13.7109375" style="0" customWidth="1"/>
    <col min="4" max="4" width="7.140625" style="0" customWidth="1"/>
    <col min="5" max="5" width="12.7109375" style="0" customWidth="1"/>
    <col min="6" max="6" width="10.8515625" style="0" customWidth="1"/>
    <col min="7" max="7" width="14.00390625" style="0" customWidth="1"/>
    <col min="8" max="8" width="10.28125" style="0" customWidth="1"/>
    <col min="9" max="9" width="7.57421875" style="0" customWidth="1"/>
    <col min="10" max="11" width="10.57421875" style="0" bestFit="1" customWidth="1"/>
  </cols>
  <sheetData>
    <row r="2" ht="23.25">
      <c r="B2" s="25" t="s">
        <v>48</v>
      </c>
    </row>
    <row r="4" spans="2:21" ht="21">
      <c r="B4" s="2" t="s">
        <v>49</v>
      </c>
      <c r="C4" s="3" t="s">
        <v>50</v>
      </c>
      <c r="D4" s="11"/>
      <c r="E4" s="11"/>
      <c r="F4" s="5" t="s">
        <v>51</v>
      </c>
      <c r="G4" s="5" t="s">
        <v>52</v>
      </c>
      <c r="H4" s="5" t="s">
        <v>53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21">
      <c r="B5" s="26"/>
      <c r="C5" s="5"/>
      <c r="D5" s="11"/>
      <c r="E5" s="11"/>
      <c r="F5" s="5"/>
      <c r="G5" s="5" t="s">
        <v>54</v>
      </c>
      <c r="H5" s="5" t="s">
        <v>55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21">
      <c r="B6" s="26"/>
      <c r="C6" s="5"/>
      <c r="D6" s="11"/>
      <c r="E6" s="11"/>
      <c r="F6" s="5"/>
      <c r="G6" s="5" t="s">
        <v>56</v>
      </c>
      <c r="H6" s="5" t="s">
        <v>57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1">
      <c r="B7" s="26"/>
      <c r="C7" s="5"/>
      <c r="D7" s="11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ht="21">
      <c r="B8" s="26"/>
      <c r="C8" s="5"/>
      <c r="D8" s="11"/>
      <c r="E8" s="11"/>
      <c r="F8" s="5" t="s">
        <v>77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ht="21">
      <c r="B9" s="26"/>
      <c r="C9" s="5"/>
      <c r="D9" s="11"/>
      <c r="E9" s="11"/>
      <c r="F9" s="5" t="s">
        <v>58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21">
      <c r="B10" s="26"/>
      <c r="C10" s="5"/>
      <c r="D10" s="11"/>
      <c r="E10" s="11"/>
      <c r="F10" s="5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21">
      <c r="B11" s="26"/>
      <c r="C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21">
      <c r="B12" s="26"/>
      <c r="C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21">
      <c r="B13" s="2" t="s">
        <v>60</v>
      </c>
      <c r="C13" s="3" t="s">
        <v>61</v>
      </c>
      <c r="D13" s="11"/>
      <c r="E13" s="11"/>
      <c r="F13" s="5" t="s">
        <v>62</v>
      </c>
      <c r="G13" s="5"/>
      <c r="H13" s="5"/>
      <c r="I13" s="5"/>
      <c r="J13" s="5" t="s">
        <v>73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ht="21">
      <c r="B14" s="26"/>
      <c r="C14" s="3"/>
      <c r="D14" s="11"/>
      <c r="E14" s="11"/>
      <c r="F14" s="5" t="s">
        <v>63</v>
      </c>
      <c r="G14" s="5"/>
      <c r="H14" s="5"/>
      <c r="I14" s="5"/>
      <c r="J14" s="5" t="s">
        <v>75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ht="21">
      <c r="B15" s="26"/>
      <c r="C15" s="3"/>
      <c r="D15" s="11"/>
      <c r="E15" s="11"/>
      <c r="F15" s="5" t="s">
        <v>65</v>
      </c>
      <c r="G15" s="5"/>
      <c r="H15" s="5"/>
      <c r="I15" s="5"/>
      <c r="J15" s="5"/>
      <c r="K15" s="5" t="s">
        <v>76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3:21" ht="18.75">
      <c r="C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3:21" ht="18.75">
      <c r="C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3:21" ht="18.75">
      <c r="C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6:21" ht="18.7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6:21" ht="18.7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6:21" ht="18.7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6:21" ht="18.75">
      <c r="F22" s="5"/>
      <c r="G22" s="5"/>
      <c r="H22" s="5"/>
      <c r="I22" s="5"/>
      <c r="J22" s="7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6:21" ht="18.75">
      <c r="F23" s="5"/>
      <c r="G23" s="5"/>
      <c r="H23" s="5"/>
      <c r="I23" s="5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6:21" ht="18.75">
      <c r="F24" s="5"/>
      <c r="G24" s="5"/>
      <c r="H24" s="5"/>
      <c r="I24" s="5"/>
      <c r="J24" s="8"/>
      <c r="K24" s="8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6:21" ht="18.75">
      <c r="F25" s="5"/>
      <c r="G25" s="5"/>
      <c r="H25" s="5"/>
      <c r="I25" s="34"/>
      <c r="J25" s="27"/>
      <c r="K25" s="27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6:21" ht="18.75">
      <c r="F26" s="5"/>
      <c r="G26" s="5"/>
      <c r="H26" s="5"/>
      <c r="I26" s="35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6:21" ht="18.75">
      <c r="F27" s="5"/>
      <c r="G27" s="5"/>
      <c r="H27" s="5"/>
      <c r="I27" s="36"/>
      <c r="J27" s="27"/>
      <c r="K27" s="27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6:21" ht="18.75">
      <c r="F28" s="5"/>
      <c r="G28" s="5"/>
      <c r="H28" s="5"/>
      <c r="I28" s="5"/>
      <c r="J28" s="28"/>
      <c r="K28" s="28"/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darbyt01spain</cp:lastModifiedBy>
  <dcterms:created xsi:type="dcterms:W3CDTF">2017-11-22T14:20:26Z</dcterms:created>
  <dcterms:modified xsi:type="dcterms:W3CDTF">2017-11-30T16:03:32Z</dcterms:modified>
  <cp:category/>
  <cp:version/>
  <cp:contentType/>
  <cp:contentStatus/>
</cp:coreProperties>
</file>