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vironmental Protection\Conservation\Flood and Coastal\Holistic water project\HWMP website\Ftowe\"/>
    </mc:Choice>
  </mc:AlternateContent>
  <xr:revisionPtr revIDLastSave="0" documentId="13_ncr:1_{FCCA1DD3-133C-4B9D-B4FC-83B0E9996B3A}" xr6:coauthVersionLast="32" xr6:coauthVersionMax="32" xr10:uidLastSave="{00000000-0000-0000-0000-000000000000}"/>
  <bookViews>
    <workbookView xWindow="0" yWindow="0" windowWidth="27175" windowHeight="10878" activeTab="2" xr2:uid="{00000000-000D-0000-FFFF-FFFF00000000}"/>
  </bookViews>
  <sheets>
    <sheet name="Cautious " sheetId="20" r:id="rId1"/>
    <sheet name="Possible " sheetId="19" r:id="rId2"/>
    <sheet name="Optimistic" sheetId="15" r:id="rId3"/>
  </sheets>
  <calcPr calcId="179017"/>
</workbook>
</file>

<file path=xl/calcChain.xml><?xml version="1.0" encoding="utf-8"?>
<calcChain xmlns="http://schemas.openxmlformats.org/spreadsheetml/2006/main">
  <c r="Q12" i="15" l="1"/>
  <c r="Q11" i="15"/>
  <c r="Q10" i="15"/>
  <c r="Q9" i="15"/>
  <c r="Q8" i="15"/>
  <c r="Q7" i="15"/>
  <c r="Q11" i="19"/>
  <c r="Q10" i="19"/>
  <c r="Q9" i="19"/>
  <c r="Q8" i="19"/>
  <c r="Q7" i="19"/>
  <c r="Q7" i="20"/>
  <c r="Q8" i="20"/>
  <c r="Q9" i="20"/>
  <c r="E22" i="20"/>
  <c r="L33" i="20" s="1"/>
  <c r="L35" i="20" s="1"/>
  <c r="L14" i="20"/>
  <c r="L16" i="20" s="1"/>
  <c r="L24" i="20" s="1"/>
  <c r="L25" i="20" s="1"/>
  <c r="E22" i="19"/>
  <c r="L33" i="19" s="1"/>
  <c r="L35" i="19" s="1"/>
  <c r="L14" i="19"/>
  <c r="E22" i="15"/>
  <c r="L33" i="15" s="1"/>
  <c r="L26" i="20" l="1"/>
  <c r="L16" i="19"/>
  <c r="L24" i="19" s="1"/>
  <c r="L25" i="19" s="1"/>
  <c r="L35" i="15"/>
  <c r="L14" i="15"/>
  <c r="L16" i="15" s="1"/>
  <c r="L27" i="20" l="1"/>
  <c r="L37" i="20" s="1"/>
  <c r="L39" i="20" s="1"/>
  <c r="L26" i="19"/>
  <c r="L27" i="19" s="1"/>
  <c r="L37" i="19" s="1"/>
  <c r="L39" i="19" s="1"/>
  <c r="L24" i="15"/>
  <c r="L25" i="15" s="1"/>
  <c r="L40" i="19" l="1"/>
  <c r="R10" i="19"/>
  <c r="R11" i="19"/>
  <c r="R9" i="19"/>
  <c r="R8" i="19"/>
  <c r="R7" i="19"/>
  <c r="L40" i="20"/>
  <c r="R7" i="20"/>
  <c r="R8" i="20"/>
  <c r="R9" i="20"/>
  <c r="L26" i="15"/>
  <c r="L27" i="15" s="1"/>
  <c r="L37" i="15" s="1"/>
  <c r="L39" i="15" l="1"/>
  <c r="L40" i="15" l="1"/>
  <c r="R11" i="15"/>
  <c r="R7" i="15"/>
  <c r="R10" i="15"/>
  <c r="R9" i="15"/>
  <c r="R12" i="15"/>
  <c r="R8" i="15"/>
</calcChain>
</file>

<file path=xl/sharedStrings.xml><?xml version="1.0" encoding="utf-8"?>
<sst xmlns="http://schemas.openxmlformats.org/spreadsheetml/2006/main" count="179" uniqueCount="60">
  <si>
    <t>£</t>
  </si>
  <si>
    <t>£ / m3</t>
  </si>
  <si>
    <t>£ / acre"</t>
  </si>
  <si>
    <t xml:space="preserve">Pipeline </t>
  </si>
  <si>
    <t>Financing Loan</t>
  </si>
  <si>
    <t>Easements</t>
  </si>
  <si>
    <t>Enviromental support</t>
  </si>
  <si>
    <t>Management / admin / accounts</t>
  </si>
  <si>
    <t>License Charges</t>
  </si>
  <si>
    <t>Pumping Equipment</t>
  </si>
  <si>
    <t>Electricity usage</t>
  </si>
  <si>
    <t>Legal and start up</t>
  </si>
  <si>
    <t xml:space="preserve">Project management  </t>
  </si>
  <si>
    <t>Grant</t>
  </si>
  <si>
    <t>Total Nett Capital Required</t>
  </si>
  <si>
    <t>Total Annual Capital Cost</t>
  </si>
  <si>
    <t>Grantable  Capital</t>
  </si>
  <si>
    <t>Archaeology</t>
  </si>
  <si>
    <t>HFN</t>
  </si>
  <si>
    <t>Jolly</t>
  </si>
  <si>
    <t>Kerr</t>
  </si>
  <si>
    <t>Le Rou</t>
  </si>
  <si>
    <t>Paul</t>
  </si>
  <si>
    <t>Trinity</t>
  </si>
  <si>
    <t>Pump  maintenance / repair</t>
  </si>
  <si>
    <t>Power Supply</t>
  </si>
  <si>
    <t>Approx 12.8 km</t>
  </si>
  <si>
    <t>8 road crossings</t>
  </si>
  <si>
    <t xml:space="preserve">Power supply </t>
  </si>
  <si>
    <t xml:space="preserve">Rampton </t>
  </si>
  <si>
    <t>Survey.</t>
  </si>
  <si>
    <t>Road Crossings</t>
  </si>
  <si>
    <t>Take offs</t>
  </si>
  <si>
    <t>Survey</t>
  </si>
  <si>
    <t>Assumed volume  m3</t>
  </si>
  <si>
    <t>Total commited volume =</t>
  </si>
  <si>
    <t>Capital costs</t>
  </si>
  <si>
    <t>years</t>
  </si>
  <si>
    <t xml:space="preserve">Payback period </t>
  </si>
  <si>
    <t>p / m3</t>
  </si>
  <si>
    <t>Annual Operating Costs</t>
  </si>
  <si>
    <t>Annual Capital repayment cost</t>
  </si>
  <si>
    <t>Total annual operatingcosts</t>
  </si>
  <si>
    <t>Total Annual  Cost</t>
  </si>
  <si>
    <t>2 x 200mm</t>
  </si>
  <si>
    <t>8 take offs , 3 with telemetry</t>
  </si>
  <si>
    <t>Reduced Pipeline  "cautious volume"</t>
  </si>
  <si>
    <t>Pump infrastructure plus 2 pumps and telemetry</t>
  </si>
  <si>
    <t>Reduced Pipeline  "possible volume"</t>
  </si>
  <si>
    <t>Reduced Pipeline  "optimistic volume"</t>
  </si>
  <si>
    <t>8 take offs , 5 with telemetry</t>
  </si>
  <si>
    <t>8 take offs , 6 with telemetry</t>
  </si>
  <si>
    <t>Total annual operating costs</t>
  </si>
  <si>
    <t xml:space="preserve"> Annual  Cost  </t>
  </si>
  <si>
    <t xml:space="preserve"> Annual  Cost       </t>
  </si>
  <si>
    <t>Annual cost per  Farm</t>
  </si>
  <si>
    <t>Farm</t>
  </si>
  <si>
    <t>Volume</t>
  </si>
  <si>
    <t>Cost p.a</t>
  </si>
  <si>
    <t>Volume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</si>
</sst>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"/>
    <numFmt numFmtId="165" formatCode="[$£-809]#,##0"/>
    <numFmt numFmtId="166" formatCode="0.0%"/>
    <numFmt numFmtId="167" formatCode="&quot;£&quot;#,##0"/>
  </numFmts>
  <fonts count="9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DAEEF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AEE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/>
    <xf numFmtId="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0" applyNumberFormat="1"/>
    <xf numFmtId="0" fontId="0" fillId="0" borderId="0" xfId="0" applyFill="1"/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3" fontId="0" fillId="0" borderId="0" xfId="0" applyNumberFormat="1" applyAlignment="1">
      <alignment horizontal="right"/>
    </xf>
    <xf numFmtId="9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9" fontId="4" fillId="4" borderId="0" xfId="0" applyNumberFormat="1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center"/>
    </xf>
    <xf numFmtId="3" fontId="4" fillId="3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68"/>
  <sheetViews>
    <sheetView topLeftCell="A4" zoomScaleNormal="100" workbookViewId="0">
      <selection activeCell="O24" sqref="O24"/>
    </sheetView>
  </sheetViews>
  <sheetFormatPr defaultRowHeight="14.3" x14ac:dyDescent="0.25"/>
  <cols>
    <col min="1" max="1" width="3.140625" customWidth="1"/>
    <col min="2" max="2" width="26.140625" customWidth="1"/>
    <col min="3" max="3" width="11.28515625" customWidth="1"/>
    <col min="4" max="4" width="12.140625" customWidth="1"/>
    <col min="5" max="5" width="14.85546875" customWidth="1"/>
    <col min="6" max="6" width="18.140625" customWidth="1"/>
    <col min="7" max="7" width="9.140625" hidden="1" customWidth="1"/>
    <col min="8" max="8" width="3.28515625" customWidth="1"/>
    <col min="9" max="9" width="23.7109375" customWidth="1"/>
    <col min="10" max="10" width="17" style="1" customWidth="1"/>
    <col min="11" max="11" width="10.7109375" customWidth="1"/>
    <col min="12" max="12" width="14.28515625" customWidth="1"/>
    <col min="13" max="13" width="2.7109375" customWidth="1"/>
    <col min="14" max="15" width="9.140625" customWidth="1"/>
    <col min="16" max="16" width="13" customWidth="1"/>
    <col min="17" max="17" width="17.5703125" customWidth="1"/>
    <col min="18" max="18" width="17.140625" customWidth="1"/>
    <col min="19" max="19" width="9.140625" customWidth="1"/>
  </cols>
  <sheetData>
    <row r="1" spans="2:18" ht="7.5" customHeight="1" x14ac:dyDescent="0.25"/>
    <row r="2" spans="2:18" ht="23.55" x14ac:dyDescent="0.4">
      <c r="B2" s="38" t="s">
        <v>46</v>
      </c>
      <c r="D2" s="2"/>
    </row>
    <row r="3" spans="2:18" ht="17.3" customHeight="1" x14ac:dyDescent="0.35">
      <c r="B3" s="2"/>
      <c r="K3" s="22"/>
    </row>
    <row r="4" spans="2:18" ht="18" customHeight="1" x14ac:dyDescent="0.3">
      <c r="B4" s="3"/>
      <c r="C4" s="31"/>
      <c r="D4" s="3"/>
      <c r="E4" s="3"/>
      <c r="H4" s="5"/>
      <c r="I4" s="3" t="s">
        <v>36</v>
      </c>
      <c r="J4"/>
      <c r="L4" s="4" t="s">
        <v>0</v>
      </c>
      <c r="P4" s="3" t="s">
        <v>55</v>
      </c>
    </row>
    <row r="5" spans="2:18" ht="18.55" x14ac:dyDescent="0.3">
      <c r="B5" s="3"/>
      <c r="C5" s="31"/>
      <c r="D5" s="3"/>
      <c r="E5" s="3"/>
      <c r="H5" s="5"/>
      <c r="J5"/>
    </row>
    <row r="6" spans="2:18" ht="18.55" x14ac:dyDescent="0.3">
      <c r="B6" s="3" t="s">
        <v>26</v>
      </c>
      <c r="C6" s="3"/>
      <c r="D6" s="3"/>
      <c r="E6" s="3"/>
      <c r="H6" s="5"/>
      <c r="I6" s="5" t="s">
        <v>3</v>
      </c>
      <c r="J6" s="7" t="s">
        <v>44</v>
      </c>
      <c r="L6" s="8">
        <v>563000</v>
      </c>
      <c r="P6" s="6" t="s">
        <v>56</v>
      </c>
      <c r="Q6" s="28" t="s">
        <v>57</v>
      </c>
      <c r="R6" s="6" t="s">
        <v>58</v>
      </c>
    </row>
    <row r="7" spans="2:18" ht="18.55" x14ac:dyDescent="0.3">
      <c r="B7" s="3" t="s">
        <v>27</v>
      </c>
      <c r="C7" s="5"/>
      <c r="D7" s="5"/>
      <c r="E7" s="5"/>
      <c r="H7" s="5"/>
      <c r="I7" s="5" t="s">
        <v>31</v>
      </c>
      <c r="J7"/>
      <c r="L7" s="8">
        <v>56000</v>
      </c>
      <c r="P7" s="6" t="s">
        <v>18</v>
      </c>
      <c r="Q7" s="9">
        <f>E18</f>
        <v>150000</v>
      </c>
      <c r="R7" s="42">
        <f>Q7*L39</f>
        <v>36844.875</v>
      </c>
    </row>
    <row r="8" spans="2:18" ht="18.55" x14ac:dyDescent="0.3">
      <c r="B8" s="3" t="s">
        <v>45</v>
      </c>
      <c r="C8" s="5"/>
      <c r="D8" s="5"/>
      <c r="E8" s="5"/>
      <c r="H8" s="5"/>
      <c r="I8" s="5" t="s">
        <v>32</v>
      </c>
      <c r="J8"/>
      <c r="L8" s="8">
        <v>20000</v>
      </c>
      <c r="P8" s="6" t="s">
        <v>20</v>
      </c>
      <c r="Q8" s="9">
        <f>E19</f>
        <v>70000</v>
      </c>
      <c r="R8" s="42">
        <f>Q8*L39</f>
        <v>17194.274999999998</v>
      </c>
    </row>
    <row r="9" spans="2:18" ht="18.55" x14ac:dyDescent="0.3">
      <c r="B9" s="3" t="s">
        <v>30</v>
      </c>
      <c r="C9" s="5"/>
      <c r="D9" s="5"/>
      <c r="E9" s="5"/>
      <c r="H9" s="5"/>
      <c r="I9" s="5" t="s">
        <v>33</v>
      </c>
      <c r="J9"/>
      <c r="L9" s="8">
        <v>4000</v>
      </c>
      <c r="P9" s="6" t="s">
        <v>19</v>
      </c>
      <c r="Q9" s="9">
        <f>E20</f>
        <v>100000</v>
      </c>
      <c r="R9" s="42">
        <f>Q9*L39</f>
        <v>24563.249999999996</v>
      </c>
    </row>
    <row r="10" spans="2:18" ht="18.55" x14ac:dyDescent="0.3">
      <c r="B10" s="3" t="s">
        <v>47</v>
      </c>
      <c r="C10" s="5"/>
      <c r="D10" s="5"/>
      <c r="E10" s="5"/>
      <c r="H10" s="5"/>
      <c r="I10" s="5" t="s">
        <v>9</v>
      </c>
      <c r="J10"/>
      <c r="L10" s="8">
        <v>300000</v>
      </c>
      <c r="R10" s="1"/>
    </row>
    <row r="11" spans="2:18" ht="18.55" x14ac:dyDescent="0.3">
      <c r="B11" s="3" t="s">
        <v>28</v>
      </c>
      <c r="D11" s="6"/>
      <c r="E11" s="5"/>
      <c r="H11" s="5"/>
      <c r="I11" s="5" t="s">
        <v>25</v>
      </c>
      <c r="J11"/>
      <c r="L11" s="8">
        <v>60000</v>
      </c>
    </row>
    <row r="12" spans="2:18" ht="18.55" x14ac:dyDescent="0.3">
      <c r="B12" s="3" t="s">
        <v>38</v>
      </c>
      <c r="C12" s="32">
        <v>20</v>
      </c>
      <c r="D12" s="6" t="s">
        <v>37</v>
      </c>
      <c r="H12" s="5"/>
      <c r="I12" s="5" t="s">
        <v>12</v>
      </c>
      <c r="J12"/>
      <c r="L12" s="8">
        <v>18000</v>
      </c>
    </row>
    <row r="13" spans="2:18" ht="36.75" customHeight="1" x14ac:dyDescent="0.3">
      <c r="B13" s="3"/>
      <c r="H13" s="3"/>
      <c r="I13" s="5"/>
      <c r="J13"/>
      <c r="L13" s="8"/>
    </row>
    <row r="14" spans="2:18" ht="18.55" x14ac:dyDescent="0.3">
      <c r="B14" s="3" t="s">
        <v>34</v>
      </c>
      <c r="C14" s="5"/>
      <c r="D14" s="6" t="s">
        <v>29</v>
      </c>
      <c r="E14" s="9">
        <v>0</v>
      </c>
      <c r="I14" s="3" t="s">
        <v>16</v>
      </c>
      <c r="J14" s="19"/>
      <c r="L14" s="36">
        <f>SUM(L6:L13)</f>
        <v>1021000</v>
      </c>
    </row>
    <row r="15" spans="2:18" ht="18.55" x14ac:dyDescent="0.3">
      <c r="B15" s="5"/>
      <c r="C15" s="5"/>
      <c r="D15" s="6" t="s">
        <v>21</v>
      </c>
      <c r="E15" s="9">
        <v>0</v>
      </c>
      <c r="H15" s="5"/>
      <c r="J15"/>
      <c r="L15" s="9"/>
    </row>
    <row r="16" spans="2:18" ht="18.55" x14ac:dyDescent="0.3">
      <c r="B16" s="5"/>
      <c r="C16" s="5"/>
      <c r="D16" s="6" t="s">
        <v>23</v>
      </c>
      <c r="E16" s="9">
        <v>0</v>
      </c>
      <c r="H16" s="5"/>
      <c r="I16" s="3" t="s">
        <v>13</v>
      </c>
      <c r="J16" s="8"/>
      <c r="K16" s="21">
        <v>0.4</v>
      </c>
      <c r="L16" s="36">
        <f>L14*K16</f>
        <v>408400</v>
      </c>
    </row>
    <row r="17" spans="1:18" ht="18.55" x14ac:dyDescent="0.3">
      <c r="B17" s="5"/>
      <c r="C17" s="5"/>
      <c r="D17" s="6" t="s">
        <v>22</v>
      </c>
      <c r="E17" s="9">
        <v>0</v>
      </c>
      <c r="H17" s="5"/>
      <c r="I17" s="5"/>
      <c r="J17" s="8"/>
      <c r="K17" s="14"/>
      <c r="L17" s="8"/>
    </row>
    <row r="18" spans="1:18" ht="18.55" x14ac:dyDescent="0.3">
      <c r="B18" s="5"/>
      <c r="C18" s="5"/>
      <c r="D18" s="6" t="s">
        <v>18</v>
      </c>
      <c r="E18" s="9">
        <v>150000</v>
      </c>
      <c r="H18" s="5"/>
      <c r="I18" s="5" t="s">
        <v>5</v>
      </c>
      <c r="J18"/>
      <c r="L18" s="8">
        <v>30000</v>
      </c>
    </row>
    <row r="19" spans="1:18" ht="18.55" x14ac:dyDescent="0.3">
      <c r="B19" s="5"/>
      <c r="C19" s="5"/>
      <c r="D19" s="6" t="s">
        <v>20</v>
      </c>
      <c r="E19" s="9">
        <v>70000</v>
      </c>
      <c r="H19" s="5"/>
      <c r="I19" s="5" t="s">
        <v>17</v>
      </c>
      <c r="J19"/>
      <c r="L19" s="8">
        <v>40000</v>
      </c>
    </row>
    <row r="20" spans="1:18" ht="18.55" x14ac:dyDescent="0.3">
      <c r="B20" s="5"/>
      <c r="C20" s="5"/>
      <c r="D20" s="6" t="s">
        <v>19</v>
      </c>
      <c r="E20" s="9">
        <v>100000</v>
      </c>
      <c r="H20" s="5"/>
      <c r="I20" s="5" t="s">
        <v>11</v>
      </c>
      <c r="J20"/>
      <c r="L20" s="8">
        <v>15000</v>
      </c>
    </row>
    <row r="21" spans="1:18" ht="18.55" x14ac:dyDescent="0.3">
      <c r="B21" s="5"/>
      <c r="C21" s="5"/>
      <c r="D21" s="7"/>
      <c r="E21" s="7"/>
      <c r="H21" s="5"/>
      <c r="I21" s="5" t="s">
        <v>12</v>
      </c>
      <c r="J21"/>
      <c r="L21" s="8">
        <v>10000</v>
      </c>
    </row>
    <row r="22" spans="1:18" ht="20.7" x14ac:dyDescent="0.35">
      <c r="B22" s="5"/>
      <c r="C22" s="5"/>
      <c r="D22" s="29" t="s">
        <v>35</v>
      </c>
      <c r="E22" s="28">
        <f>SUM(E14:E21)</f>
        <v>320000</v>
      </c>
      <c r="H22" s="5"/>
      <c r="I22" s="5" t="s">
        <v>6</v>
      </c>
      <c r="J22"/>
      <c r="L22" s="8">
        <v>10000</v>
      </c>
      <c r="N22" s="2"/>
    </row>
    <row r="23" spans="1:18" ht="18.55" x14ac:dyDescent="0.3">
      <c r="B23" s="3"/>
      <c r="E23" s="4"/>
      <c r="H23" s="5"/>
      <c r="I23" s="5"/>
      <c r="J23"/>
      <c r="L23" s="8"/>
      <c r="N23" s="5"/>
      <c r="O23" s="5"/>
      <c r="P23" s="5"/>
      <c r="Q23" s="6"/>
      <c r="R23" s="6"/>
    </row>
    <row r="24" spans="1:18" ht="17.3" customHeight="1" x14ac:dyDescent="0.3">
      <c r="H24" s="5"/>
      <c r="I24" s="35" t="s">
        <v>14</v>
      </c>
      <c r="J24" s="3"/>
      <c r="K24" s="3"/>
      <c r="L24" s="37">
        <f>L14-L16+L18+L20+L21+L22+L19</f>
        <v>717600</v>
      </c>
      <c r="N24" s="5"/>
      <c r="O24" s="5"/>
      <c r="P24" s="5"/>
      <c r="Q24" s="7"/>
      <c r="R24" s="7"/>
    </row>
    <row r="25" spans="1:18" ht="18.55" x14ac:dyDescent="0.3">
      <c r="B25" s="5"/>
      <c r="E25" s="8"/>
      <c r="I25" s="17" t="s">
        <v>41</v>
      </c>
      <c r="J25" s="3"/>
      <c r="K25" s="3"/>
      <c r="L25" s="30">
        <f>L24/C12</f>
        <v>35880</v>
      </c>
      <c r="N25" s="5"/>
      <c r="O25" s="5"/>
      <c r="P25" s="5"/>
      <c r="Q25" s="9"/>
      <c r="R25" s="7"/>
    </row>
    <row r="26" spans="1:18" ht="18.55" x14ac:dyDescent="0.3">
      <c r="B26" s="5"/>
      <c r="E26" s="8"/>
      <c r="H26" s="5"/>
      <c r="I26" s="5" t="s">
        <v>4</v>
      </c>
      <c r="J26" s="3"/>
      <c r="K26" s="34">
        <v>4.8000000000000001E-2</v>
      </c>
      <c r="L26" s="30">
        <f>(L24/2)*K26</f>
        <v>17222.400000000001</v>
      </c>
      <c r="N26" s="5"/>
      <c r="O26" s="5"/>
      <c r="P26" s="5"/>
      <c r="Q26" s="9"/>
      <c r="R26" s="7"/>
    </row>
    <row r="27" spans="1:18" ht="18.55" x14ac:dyDescent="0.3">
      <c r="B27" s="5"/>
      <c r="E27" s="8"/>
      <c r="H27" s="5"/>
      <c r="I27" s="18" t="s">
        <v>15</v>
      </c>
      <c r="J27" s="3"/>
      <c r="K27" s="3"/>
      <c r="L27" s="37">
        <f>L25+L26</f>
        <v>53102.400000000001</v>
      </c>
      <c r="N27" s="5"/>
      <c r="O27" s="5"/>
      <c r="P27" s="5"/>
      <c r="Q27" s="9"/>
      <c r="R27" s="7"/>
    </row>
    <row r="28" spans="1:18" ht="18.55" x14ac:dyDescent="0.3">
      <c r="B28" s="5"/>
      <c r="E28" s="8"/>
      <c r="H28" s="5"/>
      <c r="I28" s="18"/>
      <c r="J28" s="3"/>
      <c r="K28" s="3"/>
      <c r="L28" s="16"/>
      <c r="N28" s="5"/>
      <c r="O28" s="5"/>
      <c r="P28" s="5"/>
      <c r="Q28" s="9"/>
      <c r="R28" s="7"/>
    </row>
    <row r="29" spans="1:18" ht="18.55" x14ac:dyDescent="0.3">
      <c r="B29" s="5"/>
      <c r="E29" s="8"/>
      <c r="H29" s="5"/>
      <c r="I29" s="3" t="s">
        <v>40</v>
      </c>
      <c r="J29" s="3"/>
      <c r="K29" s="3"/>
      <c r="L29" s="16"/>
      <c r="N29" s="5"/>
      <c r="O29" s="5"/>
      <c r="P29" s="5"/>
      <c r="Q29" s="7"/>
      <c r="R29" s="7"/>
    </row>
    <row r="30" spans="1:18" ht="18.55" x14ac:dyDescent="0.3">
      <c r="B30" s="5"/>
      <c r="E30" s="8"/>
      <c r="H30" s="5"/>
      <c r="I30" s="5" t="s">
        <v>24</v>
      </c>
      <c r="J30" s="3"/>
      <c r="K30" s="3"/>
      <c r="L30" s="8">
        <v>1500</v>
      </c>
      <c r="N30" s="5"/>
      <c r="O30" s="5"/>
      <c r="P30" s="5"/>
      <c r="Q30" s="10"/>
      <c r="R30" s="10"/>
    </row>
    <row r="31" spans="1:18" ht="18.55" x14ac:dyDescent="0.3">
      <c r="A31" s="11"/>
      <c r="B31" s="5"/>
      <c r="E31" s="8"/>
      <c r="H31" s="5"/>
      <c r="I31" s="5" t="s">
        <v>7</v>
      </c>
      <c r="J31" s="3"/>
      <c r="K31" s="3"/>
      <c r="L31" s="8">
        <v>5000</v>
      </c>
      <c r="N31" s="5"/>
      <c r="O31" s="5"/>
      <c r="P31" s="5"/>
      <c r="Q31" s="10"/>
      <c r="R31" s="12"/>
    </row>
    <row r="32" spans="1:18" ht="18.55" x14ac:dyDescent="0.3">
      <c r="B32" s="5"/>
      <c r="E32" s="8"/>
      <c r="H32" s="5"/>
      <c r="I32" s="5" t="s">
        <v>8</v>
      </c>
      <c r="J32" s="3"/>
      <c r="K32" s="3"/>
      <c r="L32" s="8">
        <v>3000</v>
      </c>
      <c r="N32" s="5"/>
      <c r="O32" s="5"/>
      <c r="P32" s="5"/>
      <c r="Q32" s="10"/>
      <c r="R32" s="12"/>
    </row>
    <row r="33" spans="2:18" ht="18.55" x14ac:dyDescent="0.3">
      <c r="B33" s="5"/>
      <c r="E33" s="8"/>
      <c r="H33" s="5"/>
      <c r="I33" s="5" t="s">
        <v>10</v>
      </c>
      <c r="J33" s="7" t="s">
        <v>39</v>
      </c>
      <c r="K33" s="32">
        <v>5</v>
      </c>
      <c r="L33" s="8">
        <f>(E22 *K33)/100</f>
        <v>16000</v>
      </c>
      <c r="M33" s="17"/>
      <c r="N33" s="3"/>
      <c r="O33" s="3"/>
      <c r="P33" s="3"/>
      <c r="Q33" s="13"/>
      <c r="R33" s="13"/>
    </row>
    <row r="34" spans="2:18" ht="18.55" x14ac:dyDescent="0.3">
      <c r="B34" s="5"/>
      <c r="E34" s="8"/>
      <c r="H34" s="3"/>
      <c r="J34" s="19"/>
      <c r="K34" s="22"/>
      <c r="L34" s="22"/>
      <c r="M34" s="22"/>
    </row>
    <row r="35" spans="2:18" ht="18.55" x14ac:dyDescent="0.3">
      <c r="E35" s="8"/>
      <c r="H35" s="18"/>
      <c r="I35" s="18" t="s">
        <v>52</v>
      </c>
      <c r="K35" s="1"/>
      <c r="L35" s="36">
        <f>SUM(L30:L34)</f>
        <v>25500</v>
      </c>
      <c r="M35" s="1"/>
    </row>
    <row r="36" spans="2:18" ht="18.55" x14ac:dyDescent="0.3">
      <c r="B36" s="5"/>
      <c r="C36" s="33"/>
      <c r="D36" s="14"/>
      <c r="E36" s="8"/>
      <c r="H36" s="5"/>
      <c r="I36" s="17"/>
      <c r="K36" s="1"/>
      <c r="L36" s="1"/>
      <c r="M36" s="1"/>
    </row>
    <row r="37" spans="2:18" ht="18.55" x14ac:dyDescent="0.3">
      <c r="B37" s="5"/>
      <c r="E37" s="8"/>
      <c r="H37" s="18"/>
      <c r="I37" s="18" t="s">
        <v>43</v>
      </c>
      <c r="K37" s="1"/>
      <c r="L37" s="36">
        <f>L35+L27</f>
        <v>78602.399999999994</v>
      </c>
      <c r="M37" s="24"/>
    </row>
    <row r="38" spans="2:18" ht="18.55" x14ac:dyDescent="0.3">
      <c r="B38" s="5"/>
      <c r="E38" s="8"/>
      <c r="H38" s="3"/>
      <c r="I38" s="17"/>
      <c r="J38"/>
      <c r="L38" s="8"/>
    </row>
    <row r="39" spans="2:18" ht="18.55" x14ac:dyDescent="0.3">
      <c r="B39" s="5"/>
      <c r="E39" s="8"/>
      <c r="H39" s="5"/>
      <c r="I39" s="17" t="s">
        <v>53</v>
      </c>
      <c r="J39" s="5" t="s">
        <v>1</v>
      </c>
      <c r="K39" s="5"/>
      <c r="L39" s="10">
        <f>L37/E22</f>
        <v>0.24563249999999998</v>
      </c>
      <c r="M39" s="5"/>
    </row>
    <row r="40" spans="2:18" ht="18.55" x14ac:dyDescent="0.3">
      <c r="B40" s="5"/>
      <c r="E40" s="8"/>
      <c r="H40" s="5"/>
      <c r="I40" s="18" t="s">
        <v>54</v>
      </c>
      <c r="J40" s="3" t="s">
        <v>2</v>
      </c>
      <c r="K40" s="3"/>
      <c r="L40" s="13">
        <f>L39*100</f>
        <v>24.563249999999996</v>
      </c>
      <c r="M40" s="3"/>
      <c r="R40" s="15"/>
    </row>
    <row r="41" spans="2:18" ht="18.55" x14ac:dyDescent="0.3">
      <c r="B41" s="5"/>
      <c r="E41" s="8"/>
      <c r="H41" s="5"/>
      <c r="J41"/>
      <c r="L41" s="15"/>
      <c r="R41" s="15"/>
    </row>
    <row r="42" spans="2:18" ht="18.55" x14ac:dyDescent="0.3">
      <c r="B42" s="5"/>
      <c r="E42" s="8"/>
      <c r="H42" s="5"/>
      <c r="J42"/>
      <c r="R42" s="15"/>
    </row>
    <row r="43" spans="2:18" ht="18.55" x14ac:dyDescent="0.3">
      <c r="B43" s="3"/>
      <c r="C43" s="3"/>
      <c r="D43" s="3"/>
      <c r="E43" s="16"/>
      <c r="J43"/>
    </row>
    <row r="44" spans="2:18" ht="18.55" x14ac:dyDescent="0.3">
      <c r="B44" s="5"/>
      <c r="C44" s="7"/>
      <c r="D44" s="7"/>
      <c r="E44" s="8"/>
      <c r="F44" s="17"/>
      <c r="J44"/>
    </row>
    <row r="45" spans="2:18" ht="13.55" customHeight="1" x14ac:dyDescent="0.25">
      <c r="C45" s="19"/>
      <c r="D45" s="22"/>
      <c r="E45" s="22"/>
      <c r="F45" s="22"/>
      <c r="G45" s="19"/>
      <c r="J45"/>
    </row>
    <row r="46" spans="2:18" ht="18.55" x14ac:dyDescent="0.3">
      <c r="B46" s="17"/>
      <c r="C46" s="1"/>
      <c r="D46" s="1"/>
      <c r="E46" s="1"/>
      <c r="F46" s="1"/>
      <c r="G46" s="1"/>
      <c r="H46" s="1"/>
      <c r="I46" s="1"/>
      <c r="K46" s="1"/>
      <c r="L46" s="1"/>
      <c r="M46" s="1"/>
    </row>
    <row r="47" spans="2:18" ht="16.600000000000001" customHeight="1" x14ac:dyDescent="0.3">
      <c r="B47" s="17"/>
      <c r="C47" s="1"/>
      <c r="D47" s="1"/>
      <c r="E47" s="1"/>
      <c r="F47" s="1"/>
      <c r="G47" s="1"/>
      <c r="H47" s="26"/>
      <c r="I47" s="26"/>
      <c r="K47" s="1"/>
      <c r="L47" s="1"/>
      <c r="M47" s="1"/>
    </row>
    <row r="48" spans="2:18" ht="11.95" customHeight="1" x14ac:dyDescent="0.3">
      <c r="B48" s="17"/>
      <c r="C48" s="1"/>
      <c r="D48" s="1"/>
      <c r="E48" s="1"/>
      <c r="F48" s="1"/>
      <c r="G48" s="1"/>
      <c r="H48" s="26"/>
      <c r="I48" s="26"/>
      <c r="K48" s="1"/>
      <c r="L48" s="1"/>
      <c r="M48" s="1"/>
    </row>
    <row r="49" spans="2:14" ht="18.55" x14ac:dyDescent="0.3">
      <c r="B49" s="18"/>
      <c r="C49" s="1"/>
      <c r="D49" s="1"/>
      <c r="E49" s="1"/>
      <c r="F49" s="24"/>
      <c r="G49" s="1"/>
      <c r="H49" s="26"/>
      <c r="I49" s="26"/>
      <c r="K49" s="1"/>
      <c r="L49" s="1"/>
      <c r="M49" s="1"/>
    </row>
    <row r="50" spans="2:14" ht="9.8000000000000007" customHeight="1" x14ac:dyDescent="0.3">
      <c r="B50" s="17"/>
      <c r="E50" s="8"/>
      <c r="L50" s="20"/>
    </row>
    <row r="52" spans="2:14" x14ac:dyDescent="0.25">
      <c r="C52" s="19"/>
      <c r="D52" s="22"/>
      <c r="E52" s="22"/>
      <c r="F52" s="22"/>
      <c r="G52" s="19"/>
      <c r="H52" s="22"/>
      <c r="I52" s="22"/>
    </row>
    <row r="53" spans="2:14" x14ac:dyDescent="0.25">
      <c r="B53" s="22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</row>
    <row r="54" spans="2:14" x14ac:dyDescent="0.25">
      <c r="B54" s="22"/>
      <c r="C54" s="1"/>
      <c r="D54" s="1"/>
      <c r="E54" s="1"/>
      <c r="F54" s="1"/>
      <c r="G54" s="1"/>
      <c r="H54" s="26"/>
      <c r="I54" s="26"/>
      <c r="K54" s="1"/>
      <c r="L54" s="1"/>
      <c r="M54" s="1"/>
      <c r="N54" s="1"/>
    </row>
    <row r="55" spans="2:14" x14ac:dyDescent="0.25">
      <c r="B55" s="22"/>
      <c r="C55" s="1"/>
      <c r="D55" s="1"/>
      <c r="E55" s="1"/>
      <c r="F55" s="1"/>
      <c r="G55" s="1"/>
      <c r="H55" s="26"/>
      <c r="I55" s="26"/>
      <c r="K55" s="1"/>
      <c r="L55" s="1"/>
      <c r="M55" s="1"/>
      <c r="N55" s="1"/>
    </row>
    <row r="56" spans="2:14" x14ac:dyDescent="0.25">
      <c r="B56" s="22"/>
      <c r="C56" s="1"/>
      <c r="D56" s="1"/>
      <c r="E56" s="1"/>
      <c r="F56" s="24"/>
      <c r="G56" s="1"/>
      <c r="H56" s="26"/>
      <c r="I56" s="26"/>
      <c r="K56" s="1"/>
      <c r="L56" s="1"/>
      <c r="M56" s="1"/>
      <c r="N56" s="1"/>
    </row>
    <row r="57" spans="2:14" x14ac:dyDescent="0.25">
      <c r="B57" s="22"/>
      <c r="C57" s="1"/>
      <c r="D57" s="1"/>
      <c r="E57" s="1"/>
      <c r="F57" s="24"/>
      <c r="G57" s="1"/>
      <c r="H57" s="26"/>
      <c r="I57" s="26"/>
      <c r="K57" s="1"/>
      <c r="L57" s="1"/>
      <c r="M57" s="1"/>
      <c r="N57" s="1"/>
    </row>
    <row r="58" spans="2:14" x14ac:dyDescent="0.25">
      <c r="B58" s="22"/>
      <c r="C58" s="1"/>
      <c r="D58" s="1"/>
      <c r="E58" s="1"/>
      <c r="F58" s="24"/>
      <c r="G58" s="1"/>
      <c r="H58" s="26"/>
      <c r="I58" s="26"/>
      <c r="K58" s="1"/>
      <c r="L58" s="1"/>
      <c r="M58" s="1"/>
      <c r="N58" s="1"/>
    </row>
    <row r="59" spans="2:14" x14ac:dyDescent="0.25">
      <c r="B59" s="22"/>
      <c r="C59" s="1"/>
      <c r="D59" s="1"/>
      <c r="E59" s="1"/>
      <c r="F59" s="24"/>
      <c r="G59" s="1"/>
      <c r="H59" s="26"/>
      <c r="I59" s="26"/>
      <c r="K59" s="1"/>
      <c r="L59" s="1"/>
      <c r="M59" s="1"/>
      <c r="N59" s="1"/>
    </row>
    <row r="60" spans="2:14" x14ac:dyDescent="0.25">
      <c r="B60" s="22"/>
      <c r="C60" s="1"/>
      <c r="D60" s="1"/>
      <c r="E60" s="23"/>
      <c r="F60" s="25"/>
      <c r="G60" s="1"/>
      <c r="H60" s="26"/>
      <c r="I60" s="26"/>
      <c r="K60" s="1"/>
      <c r="L60" s="1"/>
      <c r="M60" s="1"/>
      <c r="N60" s="1"/>
    </row>
    <row r="61" spans="2:14" x14ac:dyDescent="0.25">
      <c r="B61" s="22"/>
      <c r="C61" s="1"/>
      <c r="D61" s="1"/>
      <c r="E61" s="1"/>
      <c r="F61" s="1"/>
      <c r="G61" s="1"/>
      <c r="H61" s="26"/>
      <c r="I61" s="26"/>
      <c r="K61" s="1"/>
      <c r="L61" s="1"/>
      <c r="M61" s="1"/>
      <c r="N61" s="1"/>
    </row>
    <row r="62" spans="2:14" x14ac:dyDescent="0.25">
      <c r="B62" s="22"/>
      <c r="C62" s="1"/>
      <c r="D62" s="1"/>
      <c r="E62" s="1"/>
      <c r="F62" s="1"/>
      <c r="G62" s="1"/>
      <c r="H62" s="26"/>
      <c r="I62" s="26"/>
      <c r="K62" s="1"/>
      <c r="L62" s="1"/>
      <c r="M62" s="1"/>
      <c r="N62" s="1"/>
    </row>
    <row r="63" spans="2:14" x14ac:dyDescent="0.25">
      <c r="B63" s="22"/>
      <c r="C63" s="1"/>
      <c r="D63" s="1"/>
      <c r="E63" s="1"/>
      <c r="F63" s="1"/>
      <c r="G63" s="1"/>
      <c r="H63" s="26"/>
      <c r="I63" s="26"/>
      <c r="K63" s="1"/>
      <c r="L63" s="1"/>
      <c r="M63" s="1"/>
      <c r="N63" s="1"/>
    </row>
    <row r="64" spans="2:14" x14ac:dyDescent="0.25">
      <c r="B64" s="22"/>
      <c r="C64" s="1"/>
      <c r="D64" s="1"/>
      <c r="E64" s="1"/>
      <c r="F64" s="1"/>
      <c r="G64" s="1"/>
      <c r="H64" s="26"/>
      <c r="I64" s="26"/>
      <c r="K64" s="1"/>
      <c r="L64" s="1"/>
      <c r="M64" s="1"/>
      <c r="N64" s="1"/>
    </row>
    <row r="65" spans="2:14" x14ac:dyDescent="0.25">
      <c r="B65" s="22"/>
      <c r="C65" s="1"/>
      <c r="D65" s="1"/>
      <c r="E65" s="1"/>
      <c r="F65" s="1"/>
      <c r="G65" s="1"/>
      <c r="H65" s="26"/>
      <c r="I65" s="26"/>
      <c r="K65" s="1"/>
      <c r="L65" s="1"/>
      <c r="M65" s="1"/>
      <c r="N65" s="1"/>
    </row>
    <row r="66" spans="2:14" x14ac:dyDescent="0.25">
      <c r="B66" s="22"/>
      <c r="C66" s="1"/>
      <c r="D66" s="1"/>
      <c r="E66" s="1"/>
      <c r="F66" s="1"/>
      <c r="G66" s="1"/>
      <c r="H66" s="26"/>
      <c r="I66" s="26"/>
      <c r="K66" s="1"/>
      <c r="L66" s="1"/>
      <c r="M66" s="1"/>
      <c r="N66" s="1"/>
    </row>
    <row r="67" spans="2:14" x14ac:dyDescent="0.25">
      <c r="B67" s="22"/>
      <c r="C67" s="1"/>
      <c r="D67" s="1"/>
      <c r="E67" s="1"/>
      <c r="F67" s="1"/>
      <c r="G67" s="1"/>
      <c r="H67" s="26"/>
      <c r="I67" s="26"/>
      <c r="K67" s="1"/>
      <c r="L67" s="1"/>
      <c r="M67" s="1"/>
    </row>
    <row r="68" spans="2:14" x14ac:dyDescent="0.25">
      <c r="H68" s="27"/>
      <c r="I68" s="27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68"/>
  <sheetViews>
    <sheetView zoomScaleNormal="100" workbookViewId="0">
      <selection activeCell="O21" sqref="O21"/>
    </sheetView>
  </sheetViews>
  <sheetFormatPr defaultRowHeight="14.3" x14ac:dyDescent="0.25"/>
  <cols>
    <col min="1" max="1" width="3.140625" customWidth="1"/>
    <col min="2" max="2" width="25.85546875" customWidth="1"/>
    <col min="3" max="3" width="11.28515625" customWidth="1"/>
    <col min="4" max="4" width="11" customWidth="1"/>
    <col min="5" max="5" width="12.7109375" customWidth="1"/>
    <col min="6" max="6" width="17.28515625" customWidth="1"/>
    <col min="7" max="7" width="9.140625" hidden="1" customWidth="1"/>
    <col min="8" max="8" width="6.140625" customWidth="1"/>
    <col min="9" max="9" width="23.7109375" customWidth="1"/>
    <col min="10" max="10" width="17" style="1" customWidth="1"/>
    <col min="11" max="11" width="10.7109375" customWidth="1"/>
    <col min="12" max="12" width="14.7109375" customWidth="1"/>
    <col min="13" max="13" width="4.7109375" customWidth="1"/>
    <col min="14" max="14" width="9.140625" customWidth="1"/>
    <col min="15" max="15" width="13.85546875" customWidth="1"/>
    <col min="16" max="16" width="13.7109375" customWidth="1"/>
    <col min="17" max="17" width="18.85546875" customWidth="1"/>
    <col min="18" max="18" width="16.28515625" customWidth="1"/>
    <col min="19" max="19" width="9.140625" customWidth="1"/>
  </cols>
  <sheetData>
    <row r="1" spans="2:21" ht="7.5" customHeight="1" x14ac:dyDescent="0.25"/>
    <row r="2" spans="2:21" ht="23.55" x14ac:dyDescent="0.4">
      <c r="B2" s="38" t="s">
        <v>48</v>
      </c>
      <c r="D2" s="2"/>
      <c r="F2" s="43"/>
      <c r="H2" s="45"/>
    </row>
    <row r="3" spans="2:21" ht="17.3" customHeight="1" x14ac:dyDescent="0.35">
      <c r="B3" s="2"/>
      <c r="K3" s="22"/>
    </row>
    <row r="4" spans="2:21" ht="18" customHeight="1" x14ac:dyDescent="0.3">
      <c r="B4" s="3"/>
      <c r="C4" s="31"/>
      <c r="D4" s="3"/>
      <c r="E4" s="3"/>
      <c r="H4" s="5"/>
      <c r="I4" s="3" t="s">
        <v>36</v>
      </c>
      <c r="J4"/>
      <c r="L4" s="4" t="s">
        <v>0</v>
      </c>
      <c r="O4" s="3"/>
      <c r="P4" s="3" t="s">
        <v>55</v>
      </c>
    </row>
    <row r="5" spans="2:21" ht="18.55" x14ac:dyDescent="0.3">
      <c r="B5" s="3"/>
      <c r="C5" s="31"/>
      <c r="D5" s="3"/>
      <c r="E5" s="3"/>
      <c r="H5" s="5"/>
      <c r="J5"/>
    </row>
    <row r="6" spans="2:21" ht="18.55" x14ac:dyDescent="0.3">
      <c r="B6" s="3" t="s">
        <v>26</v>
      </c>
      <c r="C6" s="3"/>
      <c r="D6" s="3"/>
      <c r="E6" s="3"/>
      <c r="H6" s="5"/>
      <c r="I6" s="5" t="s">
        <v>3</v>
      </c>
      <c r="J6" s="7" t="s">
        <v>44</v>
      </c>
      <c r="L6" s="8">
        <v>563000</v>
      </c>
      <c r="O6" s="6"/>
      <c r="P6" s="6" t="s">
        <v>56</v>
      </c>
      <c r="Q6" s="28" t="s">
        <v>59</v>
      </c>
      <c r="R6" s="6" t="s">
        <v>58</v>
      </c>
      <c r="T6" s="1"/>
      <c r="U6" s="1"/>
    </row>
    <row r="7" spans="2:21" ht="18.55" x14ac:dyDescent="0.3">
      <c r="B7" s="3" t="s">
        <v>27</v>
      </c>
      <c r="C7" s="5"/>
      <c r="D7" s="5"/>
      <c r="E7" s="5"/>
      <c r="F7" s="44"/>
      <c r="H7" s="5"/>
      <c r="I7" s="5" t="s">
        <v>31</v>
      </c>
      <c r="J7"/>
      <c r="L7" s="8">
        <v>56000</v>
      </c>
      <c r="O7" s="6"/>
      <c r="P7" s="6" t="s">
        <v>18</v>
      </c>
      <c r="Q7" s="9">
        <f>E18</f>
        <v>150000</v>
      </c>
      <c r="R7" s="42">
        <f>Q7*L39</f>
        <v>31241.285714285714</v>
      </c>
      <c r="T7" s="1"/>
      <c r="U7" s="1"/>
    </row>
    <row r="8" spans="2:21" ht="18.55" x14ac:dyDescent="0.3">
      <c r="B8" s="3" t="s">
        <v>50</v>
      </c>
      <c r="C8" s="5"/>
      <c r="D8" s="5"/>
      <c r="E8" s="5"/>
      <c r="H8" s="5"/>
      <c r="I8" s="5" t="s">
        <v>32</v>
      </c>
      <c r="J8"/>
      <c r="L8" s="8">
        <v>23000</v>
      </c>
      <c r="O8" s="6"/>
      <c r="P8" s="6" t="s">
        <v>20</v>
      </c>
      <c r="Q8" s="9">
        <f>E19</f>
        <v>70000</v>
      </c>
      <c r="R8" s="42">
        <f>Q8*L39</f>
        <v>14579.266666666666</v>
      </c>
      <c r="T8" s="1"/>
      <c r="U8" s="1"/>
    </row>
    <row r="9" spans="2:21" ht="18.55" x14ac:dyDescent="0.3">
      <c r="B9" s="3" t="s">
        <v>30</v>
      </c>
      <c r="C9" s="5"/>
      <c r="D9" s="5"/>
      <c r="E9" s="5"/>
      <c r="H9" s="5"/>
      <c r="I9" s="5" t="s">
        <v>33</v>
      </c>
      <c r="J9"/>
      <c r="L9" s="8">
        <v>4000</v>
      </c>
      <c r="O9" s="6"/>
      <c r="P9" s="6" t="s">
        <v>19</v>
      </c>
      <c r="Q9" s="9">
        <f>E20</f>
        <v>100000</v>
      </c>
      <c r="R9" s="42">
        <f>Q9*L39</f>
        <v>20827.523809523809</v>
      </c>
      <c r="T9" s="1"/>
      <c r="U9" s="1"/>
    </row>
    <row r="10" spans="2:21" ht="18.55" x14ac:dyDescent="0.3">
      <c r="B10" s="3" t="s">
        <v>47</v>
      </c>
      <c r="C10" s="5"/>
      <c r="D10" s="5"/>
      <c r="E10" s="5"/>
      <c r="H10" s="5"/>
      <c r="I10" s="5" t="s">
        <v>9</v>
      </c>
      <c r="J10"/>
      <c r="L10" s="8">
        <v>300000</v>
      </c>
      <c r="O10" s="8"/>
      <c r="P10" s="6" t="s">
        <v>21</v>
      </c>
      <c r="Q10" s="40">
        <f>E15</f>
        <v>40000</v>
      </c>
      <c r="R10" s="42">
        <f>Q10*L39</f>
        <v>8331.0095238095237</v>
      </c>
      <c r="T10" s="1"/>
      <c r="U10" s="1"/>
    </row>
    <row r="11" spans="2:21" ht="18.55" x14ac:dyDescent="0.3">
      <c r="B11" s="3" t="s">
        <v>28</v>
      </c>
      <c r="D11" s="6"/>
      <c r="E11" s="5"/>
      <c r="H11" s="5"/>
      <c r="I11" s="5" t="s">
        <v>25</v>
      </c>
      <c r="J11"/>
      <c r="L11" s="8">
        <v>60000</v>
      </c>
      <c r="O11" s="8"/>
      <c r="P11" s="6" t="s">
        <v>23</v>
      </c>
      <c r="Q11" s="40">
        <f>E16</f>
        <v>60000</v>
      </c>
      <c r="R11" s="42">
        <f>Q11*L39</f>
        <v>12496.514285714286</v>
      </c>
      <c r="T11" s="1"/>
      <c r="U11" s="1"/>
    </row>
    <row r="12" spans="2:21" ht="18.55" x14ac:dyDescent="0.3">
      <c r="B12" s="3" t="s">
        <v>38</v>
      </c>
      <c r="C12" s="32">
        <v>20</v>
      </c>
      <c r="D12" s="6" t="s">
        <v>37</v>
      </c>
      <c r="H12" s="5"/>
      <c r="I12" s="5" t="s">
        <v>12</v>
      </c>
      <c r="J12"/>
      <c r="L12" s="8">
        <v>18000</v>
      </c>
      <c r="O12" s="8"/>
      <c r="T12" s="1"/>
      <c r="U12" s="1"/>
    </row>
    <row r="13" spans="2:21" ht="38.35" customHeight="1" x14ac:dyDescent="0.3">
      <c r="B13" s="3"/>
      <c r="H13" s="3"/>
      <c r="I13" s="5"/>
      <c r="J13"/>
      <c r="L13" s="8"/>
      <c r="O13" s="8"/>
      <c r="T13" s="1"/>
      <c r="U13" s="1"/>
    </row>
    <row r="14" spans="2:21" ht="18.55" x14ac:dyDescent="0.3">
      <c r="B14" s="3" t="s">
        <v>34</v>
      </c>
      <c r="C14" s="5"/>
      <c r="D14" s="6" t="s">
        <v>29</v>
      </c>
      <c r="E14" s="41">
        <v>0</v>
      </c>
      <c r="I14" s="3" t="s">
        <v>16</v>
      </c>
      <c r="J14" s="19"/>
      <c r="L14" s="36">
        <f>SUM(L6:L13)</f>
        <v>1024000</v>
      </c>
      <c r="O14" s="36"/>
      <c r="T14" s="1"/>
      <c r="U14" s="1"/>
    </row>
    <row r="15" spans="2:21" ht="18.55" x14ac:dyDescent="0.3">
      <c r="B15" s="5"/>
      <c r="C15" s="5"/>
      <c r="D15" s="6" t="s">
        <v>21</v>
      </c>
      <c r="E15" s="41">
        <v>40000</v>
      </c>
      <c r="H15" s="5"/>
      <c r="J15"/>
      <c r="L15" s="9"/>
      <c r="O15" s="9"/>
    </row>
    <row r="16" spans="2:21" ht="18.55" x14ac:dyDescent="0.3">
      <c r="B16" s="5"/>
      <c r="C16" s="5"/>
      <c r="D16" s="6" t="s">
        <v>23</v>
      </c>
      <c r="E16" s="41">
        <v>60000</v>
      </c>
      <c r="H16" s="5"/>
      <c r="I16" s="3" t="s">
        <v>13</v>
      </c>
      <c r="J16" s="8"/>
      <c r="K16" s="21">
        <v>0.4</v>
      </c>
      <c r="L16" s="36">
        <f>L14*K16</f>
        <v>409600</v>
      </c>
      <c r="O16" s="36"/>
    </row>
    <row r="17" spans="1:18" ht="18.55" x14ac:dyDescent="0.3">
      <c r="B17" s="5"/>
      <c r="C17" s="5"/>
      <c r="D17" s="6" t="s">
        <v>22</v>
      </c>
      <c r="E17" s="41">
        <v>0</v>
      </c>
      <c r="H17" s="5"/>
      <c r="I17" s="5"/>
      <c r="J17" s="8"/>
      <c r="K17" s="14"/>
      <c r="L17" s="8"/>
      <c r="O17" s="8"/>
    </row>
    <row r="18" spans="1:18" ht="18.55" x14ac:dyDescent="0.3">
      <c r="B18" s="5"/>
      <c r="C18" s="5"/>
      <c r="D18" s="6" t="s">
        <v>18</v>
      </c>
      <c r="E18" s="41">
        <v>150000</v>
      </c>
      <c r="H18" s="5"/>
      <c r="I18" s="5" t="s">
        <v>5</v>
      </c>
      <c r="J18"/>
      <c r="L18" s="8">
        <v>30000</v>
      </c>
      <c r="O18" s="8"/>
    </row>
    <row r="19" spans="1:18" ht="18.55" x14ac:dyDescent="0.3">
      <c r="B19" s="5"/>
      <c r="C19" s="5"/>
      <c r="D19" s="6" t="s">
        <v>20</v>
      </c>
      <c r="E19" s="41">
        <v>70000</v>
      </c>
      <c r="H19" s="5"/>
      <c r="I19" s="5" t="s">
        <v>17</v>
      </c>
      <c r="J19"/>
      <c r="L19" s="8">
        <v>40000</v>
      </c>
      <c r="O19" s="8"/>
    </row>
    <row r="20" spans="1:18" ht="18.55" x14ac:dyDescent="0.3">
      <c r="B20" s="5"/>
      <c r="C20" s="5"/>
      <c r="D20" s="6" t="s">
        <v>19</v>
      </c>
      <c r="E20" s="41">
        <v>100000</v>
      </c>
      <c r="H20" s="5"/>
      <c r="I20" s="5" t="s">
        <v>11</v>
      </c>
      <c r="J20"/>
      <c r="L20" s="8">
        <v>25000</v>
      </c>
      <c r="O20" s="8"/>
    </row>
    <row r="21" spans="1:18" ht="18.55" x14ac:dyDescent="0.3">
      <c r="B21" s="5"/>
      <c r="C21" s="5"/>
      <c r="D21" s="7"/>
      <c r="E21" s="7"/>
      <c r="H21" s="5"/>
      <c r="I21" s="5" t="s">
        <v>12</v>
      </c>
      <c r="J21"/>
      <c r="L21" s="8">
        <v>10000</v>
      </c>
      <c r="O21" s="8"/>
    </row>
    <row r="22" spans="1:18" ht="20.7" x14ac:dyDescent="0.35">
      <c r="B22" s="5"/>
      <c r="C22" s="5"/>
      <c r="D22" s="29" t="s">
        <v>35</v>
      </c>
      <c r="E22" s="28">
        <f>SUM(E14:E21)</f>
        <v>420000</v>
      </c>
      <c r="H22" s="5"/>
      <c r="I22" s="5" t="s">
        <v>6</v>
      </c>
      <c r="J22"/>
      <c r="L22" s="8">
        <v>10000</v>
      </c>
      <c r="N22" s="2"/>
      <c r="O22" s="8"/>
    </row>
    <row r="23" spans="1:18" ht="18.55" x14ac:dyDescent="0.3">
      <c r="B23" s="3"/>
      <c r="E23" s="4"/>
      <c r="H23" s="5"/>
      <c r="I23" s="5"/>
      <c r="J23"/>
      <c r="L23" s="8"/>
      <c r="N23" s="5"/>
      <c r="O23" s="8"/>
      <c r="P23" s="5"/>
      <c r="Q23" s="6"/>
      <c r="R23" s="6"/>
    </row>
    <row r="24" spans="1:18" ht="17.3" customHeight="1" x14ac:dyDescent="0.3">
      <c r="H24" s="5"/>
      <c r="I24" s="35" t="s">
        <v>14</v>
      </c>
      <c r="J24" s="3"/>
      <c r="K24" s="3"/>
      <c r="L24" s="37">
        <f>L14-L16+L18+L20+L21+L22+L19</f>
        <v>729400</v>
      </c>
      <c r="N24" s="5"/>
      <c r="O24" s="37"/>
      <c r="P24" s="5"/>
      <c r="Q24" s="7"/>
      <c r="R24" s="7"/>
    </row>
    <row r="25" spans="1:18" ht="18.55" x14ac:dyDescent="0.3">
      <c r="B25" s="5"/>
      <c r="E25" s="8"/>
      <c r="I25" s="17" t="s">
        <v>41</v>
      </c>
      <c r="J25" s="3"/>
      <c r="K25" s="3"/>
      <c r="L25" s="30">
        <f>L24/C12</f>
        <v>36470</v>
      </c>
      <c r="N25" s="5"/>
      <c r="O25" s="30"/>
      <c r="P25" s="5"/>
      <c r="Q25" s="9"/>
      <c r="R25" s="7"/>
    </row>
    <row r="26" spans="1:18" ht="18.55" x14ac:dyDescent="0.3">
      <c r="B26" s="5"/>
      <c r="E26" s="8"/>
      <c r="H26" s="5"/>
      <c r="I26" s="5" t="s">
        <v>4</v>
      </c>
      <c r="J26" s="3"/>
      <c r="K26" s="34">
        <v>4.8000000000000001E-2</v>
      </c>
      <c r="L26" s="30">
        <f>(L24/2)*K26</f>
        <v>17505.599999999999</v>
      </c>
      <c r="N26" s="5"/>
      <c r="O26" s="30"/>
      <c r="P26" s="5"/>
      <c r="Q26" s="9"/>
      <c r="R26" s="7"/>
    </row>
    <row r="27" spans="1:18" ht="18.55" x14ac:dyDescent="0.3">
      <c r="B27" s="5"/>
      <c r="E27" s="8"/>
      <c r="H27" s="5"/>
      <c r="I27" s="18" t="s">
        <v>15</v>
      </c>
      <c r="J27" s="3"/>
      <c r="K27" s="3"/>
      <c r="L27" s="37">
        <f>L25+L26</f>
        <v>53975.6</v>
      </c>
      <c r="N27" s="5"/>
      <c r="O27" s="37"/>
      <c r="P27" s="5"/>
      <c r="Q27" s="9"/>
      <c r="R27" s="7"/>
    </row>
    <row r="28" spans="1:18" ht="18.55" x14ac:dyDescent="0.3">
      <c r="B28" s="5"/>
      <c r="E28" s="8"/>
      <c r="H28" s="5"/>
      <c r="I28" s="18"/>
      <c r="J28" s="3"/>
      <c r="K28" s="3"/>
      <c r="L28" s="16"/>
      <c r="N28" s="5"/>
      <c r="O28" s="16"/>
      <c r="P28" s="5"/>
      <c r="Q28" s="9"/>
      <c r="R28" s="7"/>
    </row>
    <row r="29" spans="1:18" ht="18.55" x14ac:dyDescent="0.3">
      <c r="B29" s="5"/>
      <c r="E29" s="8"/>
      <c r="H29" s="5"/>
      <c r="I29" s="3" t="s">
        <v>40</v>
      </c>
      <c r="J29" s="3"/>
      <c r="K29" s="3"/>
      <c r="L29" s="16"/>
      <c r="N29" s="5"/>
      <c r="O29" s="16"/>
      <c r="P29" s="5"/>
      <c r="Q29" s="7"/>
      <c r="R29" s="7"/>
    </row>
    <row r="30" spans="1:18" ht="18.55" x14ac:dyDescent="0.3">
      <c r="B30" s="5"/>
      <c r="E30" s="8"/>
      <c r="H30" s="5"/>
      <c r="I30" s="5" t="s">
        <v>24</v>
      </c>
      <c r="J30" s="3"/>
      <c r="K30" s="3"/>
      <c r="L30" s="8">
        <v>1500</v>
      </c>
      <c r="N30" s="5"/>
      <c r="O30" s="8"/>
      <c r="P30" s="5"/>
      <c r="Q30" s="10"/>
      <c r="R30" s="10"/>
    </row>
    <row r="31" spans="1:18" ht="18.55" x14ac:dyDescent="0.3">
      <c r="A31" s="11"/>
      <c r="B31" s="5"/>
      <c r="E31" s="8"/>
      <c r="H31" s="5"/>
      <c r="I31" s="5" t="s">
        <v>7</v>
      </c>
      <c r="J31" s="3"/>
      <c r="K31" s="3"/>
      <c r="L31" s="8">
        <v>7000</v>
      </c>
      <c r="N31" s="5"/>
      <c r="O31" s="8"/>
      <c r="P31" s="5"/>
      <c r="Q31" s="10"/>
      <c r="R31" s="12"/>
    </row>
    <row r="32" spans="1:18" ht="18.55" x14ac:dyDescent="0.3">
      <c r="B32" s="5"/>
      <c r="E32" s="8"/>
      <c r="H32" s="5"/>
      <c r="I32" s="5" t="s">
        <v>8</v>
      </c>
      <c r="J32" s="3"/>
      <c r="K32" s="3"/>
      <c r="L32" s="8">
        <v>4000</v>
      </c>
      <c r="N32" s="5"/>
      <c r="O32" s="8"/>
      <c r="P32" s="5"/>
      <c r="Q32" s="10"/>
      <c r="R32" s="12"/>
    </row>
    <row r="33" spans="2:18" ht="18.55" x14ac:dyDescent="0.3">
      <c r="B33" s="5"/>
      <c r="E33" s="8"/>
      <c r="H33" s="5"/>
      <c r="I33" s="5" t="s">
        <v>10</v>
      </c>
      <c r="J33" s="7" t="s">
        <v>39</v>
      </c>
      <c r="K33" s="32">
        <v>5</v>
      </c>
      <c r="L33" s="8">
        <f>(E22 *K33)/100</f>
        <v>21000</v>
      </c>
      <c r="M33" s="17"/>
      <c r="N33" s="3"/>
      <c r="O33" s="8"/>
      <c r="P33" s="3"/>
      <c r="Q33" s="13"/>
      <c r="R33" s="13"/>
    </row>
    <row r="34" spans="2:18" ht="18.55" x14ac:dyDescent="0.3">
      <c r="B34" s="5"/>
      <c r="E34" s="8"/>
      <c r="H34" s="3"/>
      <c r="J34" s="19"/>
      <c r="K34" s="22"/>
      <c r="L34" s="22"/>
      <c r="M34" s="22"/>
      <c r="O34" s="22"/>
    </row>
    <row r="35" spans="2:18" ht="18.55" x14ac:dyDescent="0.3">
      <c r="E35" s="8"/>
      <c r="H35" s="18"/>
      <c r="I35" s="18" t="s">
        <v>42</v>
      </c>
      <c r="K35" s="1"/>
      <c r="L35" s="36">
        <f>SUM(L30:L34)</f>
        <v>33500</v>
      </c>
      <c r="M35" s="1"/>
      <c r="O35" s="36"/>
    </row>
    <row r="36" spans="2:18" ht="18.55" x14ac:dyDescent="0.3">
      <c r="B36" s="5"/>
      <c r="C36" s="33"/>
      <c r="D36" s="14"/>
      <c r="E36" s="8"/>
      <c r="H36" s="5"/>
      <c r="I36" s="17"/>
      <c r="K36" s="1"/>
      <c r="L36" s="1"/>
      <c r="M36" s="1"/>
      <c r="O36" s="1"/>
    </row>
    <row r="37" spans="2:18" ht="18.55" x14ac:dyDescent="0.3">
      <c r="B37" s="5"/>
      <c r="E37" s="8"/>
      <c r="H37" s="18"/>
      <c r="I37" s="18" t="s">
        <v>43</v>
      </c>
      <c r="K37" s="1"/>
      <c r="L37" s="36">
        <f>L35+L27</f>
        <v>87475.6</v>
      </c>
      <c r="M37" s="24"/>
      <c r="O37" s="36"/>
    </row>
    <row r="38" spans="2:18" ht="18.55" x14ac:dyDescent="0.3">
      <c r="B38" s="5"/>
      <c r="E38" s="8"/>
      <c r="H38" s="3"/>
      <c r="I38" s="17"/>
      <c r="J38"/>
      <c r="L38" s="8"/>
      <c r="O38" s="8"/>
    </row>
    <row r="39" spans="2:18" ht="18.55" x14ac:dyDescent="0.3">
      <c r="B39" s="5"/>
      <c r="E39" s="8"/>
      <c r="H39" s="5"/>
      <c r="I39" s="17" t="s">
        <v>53</v>
      </c>
      <c r="J39" s="5" t="s">
        <v>1</v>
      </c>
      <c r="K39" s="5"/>
      <c r="L39" s="10">
        <f>L37/E22</f>
        <v>0.2082752380952381</v>
      </c>
      <c r="M39" s="5"/>
      <c r="O39" s="10"/>
    </row>
    <row r="40" spans="2:18" ht="18.55" x14ac:dyDescent="0.3">
      <c r="B40" s="5"/>
      <c r="E40" s="8"/>
      <c r="H40" s="5"/>
      <c r="I40" s="18" t="s">
        <v>54</v>
      </c>
      <c r="J40" s="3" t="s">
        <v>2</v>
      </c>
      <c r="K40" s="3"/>
      <c r="L40" s="13">
        <f>L39*100</f>
        <v>20.827523809523811</v>
      </c>
      <c r="M40" s="3"/>
      <c r="O40" s="13"/>
      <c r="R40" s="15"/>
    </row>
    <row r="41" spans="2:18" ht="18.55" x14ac:dyDescent="0.3">
      <c r="B41" s="5"/>
      <c r="E41" s="8"/>
      <c r="H41" s="5"/>
      <c r="J41"/>
      <c r="L41" s="15"/>
      <c r="R41" s="15"/>
    </row>
    <row r="42" spans="2:18" ht="18.55" x14ac:dyDescent="0.3">
      <c r="B42" s="5"/>
      <c r="E42" s="8"/>
      <c r="H42" s="5"/>
      <c r="J42"/>
      <c r="R42" s="15"/>
    </row>
    <row r="43" spans="2:18" ht="18.55" x14ac:dyDescent="0.3">
      <c r="B43" s="3"/>
      <c r="C43" s="3"/>
      <c r="D43" s="3"/>
      <c r="E43" s="16"/>
      <c r="J43"/>
    </row>
    <row r="44" spans="2:18" ht="18.55" x14ac:dyDescent="0.3">
      <c r="B44" s="5"/>
      <c r="C44" s="7"/>
      <c r="D44" s="7"/>
      <c r="E44" s="8"/>
      <c r="F44" s="17"/>
      <c r="J44"/>
    </row>
    <row r="45" spans="2:18" ht="13.55" customHeight="1" x14ac:dyDescent="0.25">
      <c r="C45" s="19"/>
      <c r="D45" s="22"/>
      <c r="E45" s="22"/>
      <c r="F45" s="22"/>
      <c r="G45" s="19"/>
      <c r="J45"/>
    </row>
    <row r="46" spans="2:18" ht="18.55" x14ac:dyDescent="0.3">
      <c r="B46" s="17"/>
      <c r="C46" s="1"/>
      <c r="D46" s="1"/>
      <c r="E46" s="1"/>
      <c r="F46" s="1"/>
      <c r="G46" s="1"/>
      <c r="H46" s="1"/>
      <c r="I46" s="1"/>
      <c r="K46" s="1"/>
      <c r="L46" s="1"/>
      <c r="M46" s="1"/>
    </row>
    <row r="47" spans="2:18" ht="16.600000000000001" customHeight="1" x14ac:dyDescent="0.3">
      <c r="B47" s="17"/>
      <c r="C47" s="1"/>
      <c r="D47" s="1"/>
      <c r="E47" s="1"/>
      <c r="F47" s="1"/>
      <c r="G47" s="1"/>
      <c r="H47" s="26"/>
      <c r="I47" s="26"/>
      <c r="K47" s="1"/>
      <c r="L47" s="1"/>
      <c r="M47" s="1"/>
    </row>
    <row r="48" spans="2:18" ht="11.95" customHeight="1" x14ac:dyDescent="0.3">
      <c r="B48" s="17"/>
      <c r="C48" s="1"/>
      <c r="D48" s="1"/>
      <c r="E48" s="1"/>
      <c r="F48" s="1"/>
      <c r="G48" s="1"/>
      <c r="H48" s="26"/>
      <c r="I48" s="26"/>
      <c r="K48" s="1"/>
      <c r="L48" s="1"/>
      <c r="M48" s="1"/>
    </row>
    <row r="49" spans="2:14" ht="18.55" x14ac:dyDescent="0.3">
      <c r="B49" s="18"/>
      <c r="C49" s="1"/>
      <c r="D49" s="1"/>
      <c r="E49" s="1"/>
      <c r="F49" s="24"/>
      <c r="G49" s="1"/>
      <c r="H49" s="26"/>
      <c r="I49" s="26"/>
      <c r="K49" s="1"/>
      <c r="L49" s="1"/>
      <c r="M49" s="1"/>
    </row>
    <row r="50" spans="2:14" ht="9.8000000000000007" customHeight="1" x14ac:dyDescent="0.3">
      <c r="B50" s="17"/>
      <c r="E50" s="8"/>
      <c r="L50" s="20"/>
    </row>
    <row r="52" spans="2:14" x14ac:dyDescent="0.25">
      <c r="C52" s="19"/>
      <c r="D52" s="22"/>
      <c r="E52" s="22"/>
      <c r="F52" s="22"/>
      <c r="G52" s="19"/>
      <c r="H52" s="22"/>
      <c r="I52" s="22"/>
    </row>
    <row r="53" spans="2:14" x14ac:dyDescent="0.25">
      <c r="B53" s="22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</row>
    <row r="54" spans="2:14" x14ac:dyDescent="0.25">
      <c r="B54" s="22"/>
      <c r="C54" s="1"/>
      <c r="D54" s="1"/>
      <c r="E54" s="1"/>
      <c r="F54" s="1"/>
      <c r="G54" s="1"/>
      <c r="H54" s="26"/>
      <c r="I54" s="26"/>
      <c r="K54" s="1"/>
      <c r="L54" s="1"/>
      <c r="M54" s="1"/>
      <c r="N54" s="1"/>
    </row>
    <row r="55" spans="2:14" x14ac:dyDescent="0.25">
      <c r="B55" s="22"/>
      <c r="C55" s="1"/>
      <c r="D55" s="1"/>
      <c r="E55" s="1"/>
      <c r="F55" s="1"/>
      <c r="G55" s="1"/>
      <c r="H55" s="26"/>
      <c r="I55" s="26"/>
      <c r="K55" s="1"/>
      <c r="L55" s="1"/>
      <c r="M55" s="1"/>
      <c r="N55" s="1"/>
    </row>
    <row r="56" spans="2:14" x14ac:dyDescent="0.25">
      <c r="B56" s="22"/>
      <c r="C56" s="1"/>
      <c r="D56" s="1"/>
      <c r="E56" s="1"/>
      <c r="F56" s="24"/>
      <c r="G56" s="1"/>
      <c r="H56" s="26"/>
      <c r="I56" s="26"/>
      <c r="K56" s="1"/>
      <c r="L56" s="1"/>
      <c r="M56" s="1"/>
      <c r="N56" s="1"/>
    </row>
    <row r="57" spans="2:14" x14ac:dyDescent="0.25">
      <c r="B57" s="22"/>
      <c r="C57" s="1"/>
      <c r="D57" s="1"/>
      <c r="E57" s="1"/>
      <c r="F57" s="24"/>
      <c r="G57" s="1"/>
      <c r="H57" s="26"/>
      <c r="I57" s="26"/>
      <c r="K57" s="1"/>
      <c r="L57" s="1"/>
      <c r="M57" s="1"/>
      <c r="N57" s="1"/>
    </row>
    <row r="58" spans="2:14" x14ac:dyDescent="0.25">
      <c r="B58" s="22"/>
      <c r="C58" s="1"/>
      <c r="D58" s="1"/>
      <c r="E58" s="1"/>
      <c r="F58" s="24"/>
      <c r="G58" s="1"/>
      <c r="H58" s="26"/>
      <c r="I58" s="26"/>
      <c r="K58" s="1"/>
      <c r="L58" s="1"/>
      <c r="M58" s="1"/>
      <c r="N58" s="1"/>
    </row>
    <row r="59" spans="2:14" x14ac:dyDescent="0.25">
      <c r="B59" s="22"/>
      <c r="C59" s="1"/>
      <c r="D59" s="1"/>
      <c r="E59" s="1"/>
      <c r="F59" s="24"/>
      <c r="G59" s="1"/>
      <c r="H59" s="26"/>
      <c r="I59" s="26"/>
      <c r="K59" s="1"/>
      <c r="L59" s="1"/>
      <c r="M59" s="1"/>
      <c r="N59" s="1"/>
    </row>
    <row r="60" spans="2:14" x14ac:dyDescent="0.25">
      <c r="B60" s="22"/>
      <c r="C60" s="1"/>
      <c r="D60" s="1"/>
      <c r="E60" s="23"/>
      <c r="F60" s="25"/>
      <c r="G60" s="1"/>
      <c r="H60" s="26"/>
      <c r="I60" s="26"/>
      <c r="K60" s="1"/>
      <c r="L60" s="1"/>
      <c r="M60" s="1"/>
      <c r="N60" s="1"/>
    </row>
    <row r="61" spans="2:14" x14ac:dyDescent="0.25">
      <c r="B61" s="22"/>
      <c r="C61" s="1"/>
      <c r="D61" s="1"/>
      <c r="E61" s="1"/>
      <c r="F61" s="1"/>
      <c r="G61" s="1"/>
      <c r="H61" s="26"/>
      <c r="I61" s="26"/>
      <c r="K61" s="1"/>
      <c r="L61" s="1"/>
      <c r="M61" s="1"/>
      <c r="N61" s="1"/>
    </row>
    <row r="62" spans="2:14" x14ac:dyDescent="0.25">
      <c r="B62" s="22"/>
      <c r="C62" s="1"/>
      <c r="D62" s="1"/>
      <c r="E62" s="1"/>
      <c r="F62" s="1"/>
      <c r="G62" s="1"/>
      <c r="H62" s="26"/>
      <c r="I62" s="26"/>
      <c r="K62" s="1"/>
      <c r="L62" s="1"/>
      <c r="M62" s="1"/>
      <c r="N62" s="1"/>
    </row>
    <row r="63" spans="2:14" x14ac:dyDescent="0.25">
      <c r="B63" s="22"/>
      <c r="C63" s="1"/>
      <c r="D63" s="1"/>
      <c r="E63" s="1"/>
      <c r="F63" s="1"/>
      <c r="G63" s="1"/>
      <c r="H63" s="26"/>
      <c r="I63" s="26"/>
      <c r="K63" s="1"/>
      <c r="L63" s="1"/>
      <c r="M63" s="1"/>
      <c r="N63" s="1"/>
    </row>
    <row r="64" spans="2:14" x14ac:dyDescent="0.25">
      <c r="B64" s="22"/>
      <c r="C64" s="1"/>
      <c r="D64" s="1"/>
      <c r="E64" s="1"/>
      <c r="F64" s="1"/>
      <c r="G64" s="1"/>
      <c r="H64" s="26"/>
      <c r="I64" s="26"/>
      <c r="K64" s="1"/>
      <c r="L64" s="1"/>
      <c r="M64" s="1"/>
      <c r="N64" s="1"/>
    </row>
    <row r="65" spans="2:14" x14ac:dyDescent="0.25">
      <c r="B65" s="22"/>
      <c r="C65" s="1"/>
      <c r="D65" s="1"/>
      <c r="E65" s="1"/>
      <c r="F65" s="1"/>
      <c r="G65" s="1"/>
      <c r="H65" s="26"/>
      <c r="I65" s="26"/>
      <c r="K65" s="1"/>
      <c r="L65" s="1"/>
      <c r="M65" s="1"/>
      <c r="N65" s="1"/>
    </row>
    <row r="66" spans="2:14" x14ac:dyDescent="0.25">
      <c r="B66" s="22"/>
      <c r="C66" s="1"/>
      <c r="D66" s="1"/>
      <c r="E66" s="1"/>
      <c r="F66" s="1"/>
      <c r="G66" s="1"/>
      <c r="H66" s="26"/>
      <c r="I66" s="26"/>
      <c r="K66" s="1"/>
      <c r="L66" s="1"/>
      <c r="M66" s="1"/>
      <c r="N66" s="1"/>
    </row>
    <row r="67" spans="2:14" x14ac:dyDescent="0.25">
      <c r="B67" s="22"/>
      <c r="C67" s="1"/>
      <c r="D67" s="1"/>
      <c r="E67" s="1"/>
      <c r="F67" s="1"/>
      <c r="G67" s="1"/>
      <c r="H67" s="26"/>
      <c r="I67" s="26"/>
      <c r="K67" s="1"/>
      <c r="L67" s="1"/>
      <c r="M67" s="1"/>
    </row>
    <row r="68" spans="2:14" x14ac:dyDescent="0.25">
      <c r="H68" s="27"/>
      <c r="I68" s="27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68"/>
  <sheetViews>
    <sheetView tabSelected="1" zoomScaleNormal="100" workbookViewId="0">
      <selection activeCell="Q20" sqref="Q20"/>
    </sheetView>
  </sheetViews>
  <sheetFormatPr defaultRowHeight="14.3" x14ac:dyDescent="0.25"/>
  <cols>
    <col min="1" max="1" width="3.140625" customWidth="1"/>
    <col min="2" max="2" width="22.85546875" customWidth="1"/>
    <col min="3" max="3" width="11.28515625" customWidth="1"/>
    <col min="4" max="4" width="13.42578125" customWidth="1"/>
    <col min="5" max="5" width="14.85546875" customWidth="1"/>
    <col min="6" max="6" width="18.140625" customWidth="1"/>
    <col min="7" max="7" width="9.140625" hidden="1" customWidth="1"/>
    <col min="8" max="8" width="3.5703125" customWidth="1"/>
    <col min="9" max="9" width="23.7109375" customWidth="1"/>
    <col min="10" max="10" width="17" style="1" customWidth="1"/>
    <col min="11" max="11" width="10.7109375" customWidth="1"/>
    <col min="12" max="12" width="14" customWidth="1"/>
    <col min="13" max="13" width="2.7109375" customWidth="1"/>
    <col min="14" max="14" width="9.140625" customWidth="1"/>
    <col min="15" max="15" width="13.5703125" customWidth="1"/>
    <col min="16" max="16" width="9.140625" customWidth="1"/>
    <col min="17" max="17" width="19.7109375" customWidth="1"/>
    <col min="18" max="18" width="17.7109375" customWidth="1"/>
    <col min="19" max="19" width="9.140625" customWidth="1"/>
  </cols>
  <sheetData>
    <row r="1" spans="2:18" ht="7.5" customHeight="1" x14ac:dyDescent="0.25"/>
    <row r="2" spans="2:18" ht="23.55" x14ac:dyDescent="0.4">
      <c r="B2" s="38" t="s">
        <v>49</v>
      </c>
      <c r="D2" s="2"/>
    </row>
    <row r="3" spans="2:18" ht="17.3" customHeight="1" x14ac:dyDescent="0.35">
      <c r="B3" s="2"/>
      <c r="K3" s="22"/>
    </row>
    <row r="4" spans="2:18" ht="18" customHeight="1" x14ac:dyDescent="0.3">
      <c r="B4" s="3"/>
      <c r="C4" s="31"/>
      <c r="D4" s="3"/>
      <c r="E4" s="3"/>
      <c r="H4" s="5"/>
      <c r="I4" s="3" t="s">
        <v>36</v>
      </c>
      <c r="J4"/>
      <c r="L4" s="4" t="s">
        <v>0</v>
      </c>
      <c r="P4" s="3" t="s">
        <v>55</v>
      </c>
    </row>
    <row r="5" spans="2:18" ht="18.55" x14ac:dyDescent="0.3">
      <c r="B5" s="3"/>
      <c r="C5" s="31"/>
      <c r="D5" s="3"/>
      <c r="E5" s="3"/>
      <c r="H5" s="5"/>
      <c r="J5"/>
    </row>
    <row r="6" spans="2:18" ht="18.55" x14ac:dyDescent="0.3">
      <c r="B6" s="3" t="s">
        <v>26</v>
      </c>
      <c r="C6" s="3"/>
      <c r="D6" s="3"/>
      <c r="E6" s="3"/>
      <c r="H6" s="5"/>
      <c r="I6" s="5" t="s">
        <v>3</v>
      </c>
      <c r="J6" s="7" t="s">
        <v>44</v>
      </c>
      <c r="L6" s="8">
        <v>563000</v>
      </c>
      <c r="O6" s="8"/>
      <c r="P6" s="6" t="s">
        <v>56</v>
      </c>
      <c r="Q6" s="28" t="s">
        <v>59</v>
      </c>
      <c r="R6" s="6" t="s">
        <v>58</v>
      </c>
    </row>
    <row r="7" spans="2:18" ht="18.55" x14ac:dyDescent="0.3">
      <c r="B7" s="3" t="s">
        <v>27</v>
      </c>
      <c r="C7" s="5"/>
      <c r="D7" s="5"/>
      <c r="E7" s="5"/>
      <c r="H7" s="5"/>
      <c r="I7" s="5" t="s">
        <v>31</v>
      </c>
      <c r="J7"/>
      <c r="L7" s="8">
        <v>56000</v>
      </c>
      <c r="O7" s="8"/>
      <c r="P7" s="6" t="s">
        <v>18</v>
      </c>
      <c r="Q7" s="9">
        <f>E18</f>
        <v>150000</v>
      </c>
      <c r="R7" s="42">
        <f>Q7*L39</f>
        <v>26315.678571428572</v>
      </c>
    </row>
    <row r="8" spans="2:18" ht="18.55" x14ac:dyDescent="0.3">
      <c r="B8" s="3" t="s">
        <v>51</v>
      </c>
      <c r="C8" s="5"/>
      <c r="D8" s="5"/>
      <c r="E8" s="5"/>
      <c r="H8" s="5"/>
      <c r="I8" s="5" t="s">
        <v>32</v>
      </c>
      <c r="J8"/>
      <c r="L8" s="8">
        <v>32000</v>
      </c>
      <c r="O8" s="8"/>
      <c r="P8" s="6" t="s">
        <v>20</v>
      </c>
      <c r="Q8" s="9">
        <f>E19</f>
        <v>100000</v>
      </c>
      <c r="R8" s="42">
        <f>Q8*L39</f>
        <v>17543.785714285714</v>
      </c>
    </row>
    <row r="9" spans="2:18" ht="18.55" x14ac:dyDescent="0.3">
      <c r="B9" s="3" t="s">
        <v>30</v>
      </c>
      <c r="C9" s="5"/>
      <c r="D9" s="5"/>
      <c r="E9" s="5"/>
      <c r="H9" s="5"/>
      <c r="I9" s="5" t="s">
        <v>33</v>
      </c>
      <c r="J9"/>
      <c r="L9" s="8">
        <v>4000</v>
      </c>
      <c r="O9" s="8"/>
      <c r="P9" s="6" t="s">
        <v>19</v>
      </c>
      <c r="Q9" s="9">
        <f>E20</f>
        <v>140000</v>
      </c>
      <c r="R9" s="42">
        <f>Q9*L39</f>
        <v>24561.3</v>
      </c>
    </row>
    <row r="10" spans="2:18" ht="18.55" x14ac:dyDescent="0.3">
      <c r="B10" s="3" t="s">
        <v>47</v>
      </c>
      <c r="C10" s="5"/>
      <c r="D10" s="5"/>
      <c r="E10" s="5"/>
      <c r="H10" s="5"/>
      <c r="I10" s="5" t="s">
        <v>9</v>
      </c>
      <c r="J10"/>
      <c r="L10" s="8">
        <v>300000</v>
      </c>
      <c r="O10" s="8"/>
      <c r="P10" s="6" t="s">
        <v>21</v>
      </c>
      <c r="Q10" s="40">
        <f>E15</f>
        <v>20000</v>
      </c>
      <c r="R10" s="42">
        <f>E15*L39</f>
        <v>3508.7571428571428</v>
      </c>
    </row>
    <row r="11" spans="2:18" ht="18.55" x14ac:dyDescent="0.3">
      <c r="B11" s="3" t="s">
        <v>28</v>
      </c>
      <c r="D11" s="6"/>
      <c r="E11" s="5"/>
      <c r="H11" s="5"/>
      <c r="I11" s="5" t="s">
        <v>25</v>
      </c>
      <c r="J11"/>
      <c r="L11" s="8">
        <v>60000</v>
      </c>
      <c r="O11" s="8"/>
      <c r="P11" s="6" t="s">
        <v>23</v>
      </c>
      <c r="Q11" s="40">
        <f>E16</f>
        <v>100000</v>
      </c>
      <c r="R11" s="42">
        <f>E16*L39</f>
        <v>17543.785714285714</v>
      </c>
    </row>
    <row r="12" spans="2:18" ht="18.55" x14ac:dyDescent="0.3">
      <c r="B12" s="3" t="s">
        <v>38</v>
      </c>
      <c r="C12" s="32">
        <v>20</v>
      </c>
      <c r="D12" s="6" t="s">
        <v>37</v>
      </c>
      <c r="H12" s="5"/>
      <c r="I12" s="5" t="s">
        <v>12</v>
      </c>
      <c r="J12"/>
      <c r="L12" s="8">
        <v>18000</v>
      </c>
      <c r="O12" s="8"/>
      <c r="P12" s="6" t="s">
        <v>22</v>
      </c>
      <c r="Q12" s="40">
        <f>E17</f>
        <v>50000</v>
      </c>
      <c r="R12" s="42">
        <f>Q12*L39</f>
        <v>8771.8928571428569</v>
      </c>
    </row>
    <row r="13" spans="2:18" ht="38.35" customHeight="1" x14ac:dyDescent="0.3">
      <c r="B13" s="3"/>
      <c r="H13" s="3"/>
      <c r="I13" s="5"/>
      <c r="J13"/>
      <c r="L13" s="8"/>
      <c r="O13" s="8"/>
    </row>
    <row r="14" spans="2:18" ht="18.55" x14ac:dyDescent="0.3">
      <c r="B14" s="3" t="s">
        <v>34</v>
      </c>
      <c r="C14" s="5"/>
      <c r="D14" s="6" t="s">
        <v>29</v>
      </c>
      <c r="E14" s="9">
        <v>0</v>
      </c>
      <c r="I14" s="3" t="s">
        <v>16</v>
      </c>
      <c r="J14" s="19"/>
      <c r="L14" s="36">
        <f>SUM(L6:L13)</f>
        <v>1033000</v>
      </c>
      <c r="O14" s="36"/>
    </row>
    <row r="15" spans="2:18" ht="18.55" x14ac:dyDescent="0.3">
      <c r="B15" s="5"/>
      <c r="C15" s="5"/>
      <c r="D15" s="6" t="s">
        <v>21</v>
      </c>
      <c r="E15" s="9">
        <v>20000</v>
      </c>
      <c r="H15" s="5"/>
      <c r="J15"/>
      <c r="L15" s="9"/>
      <c r="O15" s="9"/>
    </row>
    <row r="16" spans="2:18" ht="18.55" x14ac:dyDescent="0.3">
      <c r="B16" s="5"/>
      <c r="C16" s="5"/>
      <c r="D16" s="6" t="s">
        <v>23</v>
      </c>
      <c r="E16" s="9">
        <v>100000</v>
      </c>
      <c r="H16" s="5"/>
      <c r="I16" s="3" t="s">
        <v>13</v>
      </c>
      <c r="J16" s="8"/>
      <c r="K16" s="21">
        <v>0.4</v>
      </c>
      <c r="L16" s="36">
        <f>L14*K16</f>
        <v>413200</v>
      </c>
      <c r="O16" s="36"/>
    </row>
    <row r="17" spans="1:18" ht="18.55" x14ac:dyDescent="0.3">
      <c r="B17" s="5"/>
      <c r="C17" s="5"/>
      <c r="D17" s="6" t="s">
        <v>22</v>
      </c>
      <c r="E17" s="9">
        <v>50000</v>
      </c>
      <c r="H17" s="5"/>
      <c r="I17" s="5"/>
      <c r="J17" s="8"/>
      <c r="K17" s="14"/>
      <c r="L17" s="8"/>
      <c r="O17" s="8"/>
    </row>
    <row r="18" spans="1:18" ht="18.55" x14ac:dyDescent="0.3">
      <c r="B18" s="5"/>
      <c r="C18" s="5"/>
      <c r="D18" s="6" t="s">
        <v>18</v>
      </c>
      <c r="E18" s="9">
        <v>150000</v>
      </c>
      <c r="H18" s="5"/>
      <c r="I18" s="5" t="s">
        <v>5</v>
      </c>
      <c r="J18"/>
      <c r="L18" s="8">
        <v>30000</v>
      </c>
      <c r="O18" s="8"/>
    </row>
    <row r="19" spans="1:18" ht="18.55" x14ac:dyDescent="0.3">
      <c r="B19" s="5"/>
      <c r="C19" s="5"/>
      <c r="D19" s="6" t="s">
        <v>20</v>
      </c>
      <c r="E19" s="9">
        <v>100000</v>
      </c>
      <c r="H19" s="5"/>
      <c r="I19" s="5" t="s">
        <v>17</v>
      </c>
      <c r="J19"/>
      <c r="L19" s="8">
        <v>40000</v>
      </c>
      <c r="O19" s="8"/>
    </row>
    <row r="20" spans="1:18" ht="18.55" x14ac:dyDescent="0.3">
      <c r="B20" s="5"/>
      <c r="C20" s="5"/>
      <c r="D20" s="6" t="s">
        <v>19</v>
      </c>
      <c r="E20" s="9">
        <v>140000</v>
      </c>
      <c r="H20" s="5"/>
      <c r="I20" s="5" t="s">
        <v>11</v>
      </c>
      <c r="J20"/>
      <c r="L20" s="8">
        <v>30000</v>
      </c>
      <c r="O20" s="8"/>
    </row>
    <row r="21" spans="1:18" ht="18.55" x14ac:dyDescent="0.3">
      <c r="B21" s="5"/>
      <c r="C21" s="5"/>
      <c r="D21" s="7"/>
      <c r="E21" s="7"/>
      <c r="H21" s="5"/>
      <c r="I21" s="5" t="s">
        <v>12</v>
      </c>
      <c r="J21"/>
      <c r="L21" s="8">
        <v>10000</v>
      </c>
      <c r="O21" s="8"/>
    </row>
    <row r="22" spans="1:18" ht="20.7" x14ac:dyDescent="0.35">
      <c r="B22" s="5"/>
      <c r="C22" s="5"/>
      <c r="D22" s="29" t="s">
        <v>35</v>
      </c>
      <c r="E22" s="28">
        <f>SUM(E14:E21)</f>
        <v>560000</v>
      </c>
      <c r="H22" s="5"/>
      <c r="I22" s="5" t="s">
        <v>6</v>
      </c>
      <c r="J22"/>
      <c r="L22" s="8">
        <v>10000</v>
      </c>
      <c r="N22" s="2"/>
      <c r="O22" s="8"/>
    </row>
    <row r="23" spans="1:18" ht="18.55" x14ac:dyDescent="0.3">
      <c r="B23" s="3"/>
      <c r="E23" s="4"/>
      <c r="H23" s="5"/>
      <c r="I23" s="5"/>
      <c r="J23"/>
      <c r="L23" s="8"/>
      <c r="N23" s="5"/>
      <c r="O23" s="8"/>
      <c r="P23" s="5"/>
      <c r="Q23" s="6"/>
      <c r="R23" s="6"/>
    </row>
    <row r="24" spans="1:18" ht="17.3" customHeight="1" x14ac:dyDescent="0.3">
      <c r="H24" s="5"/>
      <c r="I24" s="35" t="s">
        <v>14</v>
      </c>
      <c r="J24" s="3"/>
      <c r="K24" s="3"/>
      <c r="L24" s="37">
        <f>L14-L16+L18+L20+L21+L22+L19</f>
        <v>739800</v>
      </c>
      <c r="N24" s="5"/>
      <c r="O24" s="37"/>
      <c r="P24" s="5"/>
      <c r="Q24" s="7"/>
      <c r="R24" s="7"/>
    </row>
    <row r="25" spans="1:18" ht="18.55" x14ac:dyDescent="0.3">
      <c r="B25" s="5"/>
      <c r="E25" s="8"/>
      <c r="I25" s="17" t="s">
        <v>41</v>
      </c>
      <c r="J25" s="3"/>
      <c r="K25" s="3"/>
      <c r="L25" s="30">
        <f>L24/C12</f>
        <v>36990</v>
      </c>
      <c r="N25" s="5"/>
      <c r="O25" s="30"/>
      <c r="P25" s="5"/>
      <c r="Q25" s="9"/>
      <c r="R25" s="7"/>
    </row>
    <row r="26" spans="1:18" ht="18.55" x14ac:dyDescent="0.3">
      <c r="B26" s="5"/>
      <c r="E26" s="8"/>
      <c r="H26" s="5"/>
      <c r="I26" s="5" t="s">
        <v>4</v>
      </c>
      <c r="J26" s="3"/>
      <c r="K26" s="34">
        <v>4.8000000000000001E-2</v>
      </c>
      <c r="L26" s="30">
        <f>(L24/2)*K26</f>
        <v>17755.2</v>
      </c>
      <c r="N26" s="5"/>
      <c r="O26" s="30"/>
      <c r="P26" s="5"/>
      <c r="Q26" s="9"/>
      <c r="R26" s="7"/>
    </row>
    <row r="27" spans="1:18" ht="18.55" x14ac:dyDescent="0.3">
      <c r="B27" s="3"/>
      <c r="E27" s="8"/>
      <c r="H27" s="5"/>
      <c r="I27" s="18" t="s">
        <v>15</v>
      </c>
      <c r="J27" s="3"/>
      <c r="K27" s="3"/>
      <c r="L27" s="37">
        <f>L25+L26</f>
        <v>54745.2</v>
      </c>
      <c r="N27" s="5"/>
      <c r="O27" s="37"/>
      <c r="P27" s="5"/>
      <c r="Q27" s="9"/>
      <c r="R27" s="7"/>
    </row>
    <row r="28" spans="1:18" ht="18.55" x14ac:dyDescent="0.3">
      <c r="B28" s="5"/>
      <c r="E28" s="8"/>
      <c r="H28" s="5"/>
      <c r="I28" s="18"/>
      <c r="J28" s="3"/>
      <c r="K28" s="3"/>
      <c r="L28" s="16"/>
      <c r="N28" s="5"/>
      <c r="O28" s="16"/>
      <c r="P28" s="5"/>
      <c r="Q28" s="9"/>
      <c r="R28" s="7"/>
    </row>
    <row r="29" spans="1:18" ht="18.55" x14ac:dyDescent="0.3">
      <c r="B29" s="5"/>
      <c r="E29" s="8"/>
      <c r="H29" s="5"/>
      <c r="I29" s="3" t="s">
        <v>40</v>
      </c>
      <c r="J29" s="3"/>
      <c r="K29" s="3"/>
      <c r="L29" s="16"/>
      <c r="N29" s="5"/>
      <c r="O29" s="16"/>
      <c r="P29" s="5"/>
      <c r="Q29" s="7"/>
      <c r="R29" s="7"/>
    </row>
    <row r="30" spans="1:18" ht="23.55" x14ac:dyDescent="0.4">
      <c r="B30" s="5"/>
      <c r="E30" s="39"/>
      <c r="H30" s="5"/>
      <c r="I30" s="5" t="s">
        <v>24</v>
      </c>
      <c r="J30" s="3"/>
      <c r="K30" s="3"/>
      <c r="L30" s="8">
        <v>1500</v>
      </c>
      <c r="N30" s="5"/>
      <c r="O30" s="8"/>
      <c r="P30" s="5"/>
      <c r="Q30" s="10"/>
      <c r="R30" s="10"/>
    </row>
    <row r="31" spans="1:18" ht="18.55" x14ac:dyDescent="0.3">
      <c r="A31" s="11"/>
      <c r="B31" s="5"/>
      <c r="E31" s="8"/>
      <c r="H31" s="5"/>
      <c r="I31" s="5" t="s">
        <v>7</v>
      </c>
      <c r="J31" s="3"/>
      <c r="K31" s="3"/>
      <c r="L31" s="8">
        <v>8000</v>
      </c>
      <c r="N31" s="5"/>
      <c r="O31" s="8"/>
      <c r="P31" s="5"/>
      <c r="Q31" s="10"/>
      <c r="R31" s="12"/>
    </row>
    <row r="32" spans="1:18" ht="18.55" x14ac:dyDescent="0.3">
      <c r="B32" s="5"/>
      <c r="E32" s="8"/>
      <c r="H32" s="5"/>
      <c r="I32" s="5" t="s">
        <v>8</v>
      </c>
      <c r="J32" s="3"/>
      <c r="K32" s="3"/>
      <c r="L32" s="8">
        <v>6000</v>
      </c>
      <c r="N32" s="5"/>
      <c r="O32" s="8"/>
      <c r="P32" s="5"/>
      <c r="Q32" s="10"/>
      <c r="R32" s="12"/>
    </row>
    <row r="33" spans="2:18" ht="18.55" x14ac:dyDescent="0.3">
      <c r="B33" s="5"/>
      <c r="E33" s="8"/>
      <c r="H33" s="5"/>
      <c r="I33" s="5" t="s">
        <v>10</v>
      </c>
      <c r="J33" s="7" t="s">
        <v>39</v>
      </c>
      <c r="K33" s="32">
        <v>5</v>
      </c>
      <c r="L33" s="8">
        <f>(E22 *K33)/100</f>
        <v>28000</v>
      </c>
      <c r="M33" s="17"/>
      <c r="N33" s="3"/>
      <c r="O33" s="8"/>
      <c r="P33" s="3"/>
      <c r="Q33" s="13"/>
      <c r="R33" s="13"/>
    </row>
    <row r="34" spans="2:18" ht="18.55" x14ac:dyDescent="0.3">
      <c r="B34" s="5"/>
      <c r="E34" s="8"/>
      <c r="H34" s="3"/>
      <c r="J34" s="19"/>
      <c r="K34" s="22"/>
      <c r="L34" s="22"/>
      <c r="M34" s="22"/>
    </row>
    <row r="35" spans="2:18" ht="18.55" x14ac:dyDescent="0.3">
      <c r="E35" s="8"/>
      <c r="H35" s="18"/>
      <c r="I35" s="18" t="s">
        <v>42</v>
      </c>
      <c r="K35" s="1"/>
      <c r="L35" s="36">
        <f>SUM(L30:L34)</f>
        <v>43500</v>
      </c>
      <c r="M35" s="1"/>
    </row>
    <row r="36" spans="2:18" ht="18.55" x14ac:dyDescent="0.3">
      <c r="B36" s="5"/>
      <c r="D36" s="14"/>
      <c r="E36" s="8"/>
      <c r="H36" s="5"/>
      <c r="I36" s="17"/>
      <c r="K36" s="1"/>
      <c r="L36" s="1"/>
      <c r="M36" s="1"/>
    </row>
    <row r="37" spans="2:18" ht="18.55" x14ac:dyDescent="0.3">
      <c r="B37" s="5"/>
      <c r="E37" s="8"/>
      <c r="H37" s="18"/>
      <c r="I37" s="18" t="s">
        <v>43</v>
      </c>
      <c r="K37" s="1"/>
      <c r="L37" s="36">
        <f>L35+L27</f>
        <v>98245.2</v>
      </c>
      <c r="M37" s="24"/>
    </row>
    <row r="38" spans="2:18" ht="18.55" x14ac:dyDescent="0.3">
      <c r="B38" s="5"/>
      <c r="E38" s="8"/>
      <c r="H38" s="3"/>
      <c r="I38" s="17"/>
      <c r="J38"/>
      <c r="L38" s="8"/>
    </row>
    <row r="39" spans="2:18" ht="18.55" x14ac:dyDescent="0.3">
      <c r="B39" s="5"/>
      <c r="E39" s="8"/>
      <c r="H39" s="5"/>
      <c r="I39" s="17" t="s">
        <v>53</v>
      </c>
      <c r="J39" s="5" t="s">
        <v>1</v>
      </c>
      <c r="K39" s="5"/>
      <c r="L39" s="10">
        <f>L37/E22</f>
        <v>0.17543785714285715</v>
      </c>
      <c r="M39" s="5"/>
    </row>
    <row r="40" spans="2:18" ht="18.55" x14ac:dyDescent="0.3">
      <c r="B40" s="5"/>
      <c r="E40" s="8"/>
      <c r="H40" s="5"/>
      <c r="I40" s="18" t="s">
        <v>54</v>
      </c>
      <c r="J40" s="3" t="s">
        <v>2</v>
      </c>
      <c r="K40" s="3"/>
      <c r="L40" s="13">
        <f>L39*100</f>
        <v>17.543785714285715</v>
      </c>
      <c r="M40" s="3"/>
      <c r="R40" s="15"/>
    </row>
    <row r="41" spans="2:18" ht="18.55" x14ac:dyDescent="0.3">
      <c r="B41" s="5"/>
      <c r="E41" s="8"/>
      <c r="H41" s="5"/>
      <c r="J41"/>
      <c r="L41" s="15"/>
      <c r="R41" s="15"/>
    </row>
    <row r="42" spans="2:18" ht="18.55" x14ac:dyDescent="0.3">
      <c r="B42" s="5"/>
      <c r="E42" s="8"/>
      <c r="H42" s="5"/>
      <c r="J42"/>
      <c r="R42" s="15"/>
    </row>
    <row r="43" spans="2:18" ht="18.55" x14ac:dyDescent="0.3">
      <c r="B43" s="3"/>
      <c r="C43" s="3"/>
      <c r="D43" s="3"/>
      <c r="E43" s="16"/>
      <c r="J43"/>
    </row>
    <row r="44" spans="2:18" ht="18.55" x14ac:dyDescent="0.3">
      <c r="B44" s="5"/>
      <c r="C44" s="7"/>
      <c r="D44" s="7"/>
      <c r="E44" s="8"/>
      <c r="F44" s="17"/>
      <c r="J44"/>
    </row>
    <row r="45" spans="2:18" ht="13.55" customHeight="1" x14ac:dyDescent="0.25">
      <c r="C45" s="19"/>
      <c r="D45" s="22"/>
      <c r="E45" s="22"/>
      <c r="F45" s="22"/>
      <c r="G45" s="19"/>
      <c r="J45"/>
    </row>
    <row r="46" spans="2:18" ht="18.55" x14ac:dyDescent="0.3">
      <c r="B46" s="17"/>
      <c r="C46" s="1"/>
      <c r="D46" s="1"/>
      <c r="E46" s="1"/>
      <c r="F46" s="1"/>
      <c r="G46" s="1"/>
      <c r="H46" s="1"/>
      <c r="I46" s="1"/>
      <c r="K46" s="1"/>
      <c r="L46" s="1"/>
      <c r="M46" s="1"/>
    </row>
    <row r="47" spans="2:18" ht="16.600000000000001" customHeight="1" x14ac:dyDescent="0.3">
      <c r="B47" s="17"/>
      <c r="C47" s="1"/>
      <c r="D47" s="1"/>
      <c r="E47" s="1"/>
      <c r="F47" s="1"/>
      <c r="G47" s="1"/>
      <c r="H47" s="26"/>
      <c r="I47" s="26"/>
      <c r="K47" s="1"/>
      <c r="L47" s="1"/>
      <c r="M47" s="1"/>
    </row>
    <row r="48" spans="2:18" ht="11.95" customHeight="1" x14ac:dyDescent="0.3">
      <c r="B48" s="17"/>
      <c r="C48" s="1"/>
      <c r="D48" s="1"/>
      <c r="E48" s="1"/>
      <c r="F48" s="1"/>
      <c r="G48" s="1"/>
      <c r="H48" s="26"/>
      <c r="I48" s="26"/>
      <c r="K48" s="1"/>
      <c r="L48" s="1"/>
      <c r="M48" s="1"/>
    </row>
    <row r="49" spans="2:14" ht="18.55" x14ac:dyDescent="0.3">
      <c r="B49" s="18"/>
      <c r="C49" s="1"/>
      <c r="D49" s="1"/>
      <c r="E49" s="1"/>
      <c r="F49" s="24"/>
      <c r="G49" s="1"/>
      <c r="H49" s="26"/>
      <c r="I49" s="26"/>
      <c r="K49" s="1"/>
      <c r="L49" s="1"/>
      <c r="M49" s="1"/>
    </row>
    <row r="50" spans="2:14" ht="9.8000000000000007" customHeight="1" x14ac:dyDescent="0.3">
      <c r="B50" s="17"/>
      <c r="E50" s="8"/>
      <c r="L50" s="20"/>
    </row>
    <row r="52" spans="2:14" x14ac:dyDescent="0.25">
      <c r="C52" s="19"/>
      <c r="D52" s="22"/>
      <c r="E52" s="22"/>
      <c r="F52" s="22"/>
      <c r="G52" s="19"/>
      <c r="H52" s="22"/>
      <c r="I52" s="22"/>
    </row>
    <row r="53" spans="2:14" x14ac:dyDescent="0.25">
      <c r="B53" s="22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</row>
    <row r="54" spans="2:14" x14ac:dyDescent="0.25">
      <c r="B54" s="22"/>
      <c r="C54" s="1"/>
      <c r="D54" s="1"/>
      <c r="E54" s="1"/>
      <c r="F54" s="1"/>
      <c r="G54" s="1"/>
      <c r="H54" s="26"/>
      <c r="I54" s="26"/>
      <c r="K54" s="1"/>
      <c r="L54" s="1"/>
      <c r="M54" s="1"/>
      <c r="N54" s="1"/>
    </row>
    <row r="55" spans="2:14" x14ac:dyDescent="0.25">
      <c r="B55" s="22"/>
      <c r="C55" s="1"/>
      <c r="D55" s="1"/>
      <c r="E55" s="1"/>
      <c r="F55" s="1"/>
      <c r="G55" s="1"/>
      <c r="H55" s="26"/>
      <c r="I55" s="26"/>
      <c r="K55" s="1"/>
      <c r="L55" s="1"/>
      <c r="M55" s="1"/>
      <c r="N55" s="1"/>
    </row>
    <row r="56" spans="2:14" x14ac:dyDescent="0.25">
      <c r="B56" s="22"/>
      <c r="C56" s="1"/>
      <c r="D56" s="1"/>
      <c r="E56" s="1"/>
      <c r="F56" s="24"/>
      <c r="G56" s="1"/>
      <c r="H56" s="26"/>
      <c r="I56" s="26"/>
      <c r="K56" s="1"/>
      <c r="L56" s="1"/>
      <c r="M56" s="1"/>
      <c r="N56" s="1"/>
    </row>
    <row r="57" spans="2:14" x14ac:dyDescent="0.25">
      <c r="B57" s="22"/>
      <c r="C57" s="1"/>
      <c r="D57" s="1"/>
      <c r="E57" s="1"/>
      <c r="F57" s="24"/>
      <c r="G57" s="1"/>
      <c r="H57" s="26"/>
      <c r="I57" s="26"/>
      <c r="K57" s="1"/>
      <c r="L57" s="1"/>
      <c r="M57" s="1"/>
      <c r="N57" s="1"/>
    </row>
    <row r="58" spans="2:14" x14ac:dyDescent="0.25">
      <c r="B58" s="22"/>
      <c r="C58" s="1"/>
      <c r="D58" s="1"/>
      <c r="E58" s="1"/>
      <c r="F58" s="24"/>
      <c r="G58" s="1"/>
      <c r="H58" s="26"/>
      <c r="I58" s="26"/>
      <c r="K58" s="1"/>
      <c r="L58" s="1"/>
      <c r="M58" s="1"/>
      <c r="N58" s="1"/>
    </row>
    <row r="59" spans="2:14" x14ac:dyDescent="0.25">
      <c r="B59" s="22"/>
      <c r="C59" s="1"/>
      <c r="D59" s="1"/>
      <c r="E59" s="1"/>
      <c r="F59" s="24"/>
      <c r="G59" s="1"/>
      <c r="H59" s="26"/>
      <c r="I59" s="26"/>
      <c r="K59" s="1"/>
      <c r="L59" s="1"/>
      <c r="M59" s="1"/>
      <c r="N59" s="1"/>
    </row>
    <row r="60" spans="2:14" x14ac:dyDescent="0.25">
      <c r="B60" s="22"/>
      <c r="C60" s="1"/>
      <c r="D60" s="1"/>
      <c r="E60" s="23"/>
      <c r="F60" s="25"/>
      <c r="G60" s="1"/>
      <c r="H60" s="26"/>
      <c r="I60" s="26"/>
      <c r="K60" s="1"/>
      <c r="L60" s="1"/>
      <c r="M60" s="1"/>
      <c r="N60" s="1"/>
    </row>
    <row r="61" spans="2:14" x14ac:dyDescent="0.25">
      <c r="B61" s="22"/>
      <c r="C61" s="1"/>
      <c r="D61" s="1"/>
      <c r="E61" s="1"/>
      <c r="F61" s="1"/>
      <c r="G61" s="1"/>
      <c r="H61" s="26"/>
      <c r="I61" s="26"/>
      <c r="K61" s="1"/>
      <c r="L61" s="1"/>
      <c r="M61" s="1"/>
      <c r="N61" s="1"/>
    </row>
    <row r="62" spans="2:14" x14ac:dyDescent="0.25">
      <c r="B62" s="22"/>
      <c r="C62" s="1"/>
      <c r="D62" s="1"/>
      <c r="E62" s="1"/>
      <c r="F62" s="1"/>
      <c r="G62" s="1"/>
      <c r="H62" s="26"/>
      <c r="I62" s="26"/>
      <c r="K62" s="1"/>
      <c r="L62" s="1"/>
      <c r="M62" s="1"/>
      <c r="N62" s="1"/>
    </row>
    <row r="63" spans="2:14" x14ac:dyDescent="0.25">
      <c r="B63" s="22"/>
      <c r="C63" s="1"/>
      <c r="D63" s="1"/>
      <c r="E63" s="1"/>
      <c r="F63" s="1"/>
      <c r="G63" s="1"/>
      <c r="H63" s="26"/>
      <c r="I63" s="26"/>
      <c r="K63" s="1"/>
      <c r="L63" s="1"/>
      <c r="M63" s="1"/>
      <c r="N63" s="1"/>
    </row>
    <row r="64" spans="2:14" x14ac:dyDescent="0.25">
      <c r="B64" s="22"/>
      <c r="C64" s="1"/>
      <c r="D64" s="1"/>
      <c r="E64" s="1"/>
      <c r="F64" s="1"/>
      <c r="G64" s="1"/>
      <c r="H64" s="26"/>
      <c r="I64" s="26"/>
      <c r="K64" s="1"/>
      <c r="L64" s="1"/>
      <c r="M64" s="1"/>
      <c r="N64" s="1"/>
    </row>
    <row r="65" spans="2:14" x14ac:dyDescent="0.25">
      <c r="B65" s="22"/>
      <c r="C65" s="1"/>
      <c r="D65" s="1"/>
      <c r="E65" s="1"/>
      <c r="F65" s="1"/>
      <c r="G65" s="1"/>
      <c r="H65" s="26"/>
      <c r="I65" s="26"/>
      <c r="K65" s="1"/>
      <c r="L65" s="1"/>
      <c r="M65" s="1"/>
      <c r="N65" s="1"/>
    </row>
    <row r="66" spans="2:14" x14ac:dyDescent="0.25">
      <c r="B66" s="22"/>
      <c r="C66" s="1"/>
      <c r="D66" s="1"/>
      <c r="E66" s="1"/>
      <c r="F66" s="1"/>
      <c r="G66" s="1"/>
      <c r="H66" s="26"/>
      <c r="I66" s="26"/>
      <c r="K66" s="1"/>
      <c r="L66" s="1"/>
      <c r="M66" s="1"/>
      <c r="N66" s="1"/>
    </row>
    <row r="67" spans="2:14" x14ac:dyDescent="0.25">
      <c r="B67" s="22"/>
      <c r="C67" s="1"/>
      <c r="D67" s="1"/>
      <c r="E67" s="1"/>
      <c r="F67" s="1"/>
      <c r="G67" s="1"/>
      <c r="H67" s="26"/>
      <c r="I67" s="26"/>
      <c r="K67" s="1"/>
      <c r="L67" s="1"/>
      <c r="M67" s="1"/>
    </row>
    <row r="68" spans="2:14" x14ac:dyDescent="0.25">
      <c r="H68" s="27"/>
      <c r="I68" s="27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Cautious </vt:lpstr>
      <vt:lpstr>Possible </vt:lpstr>
      <vt:lpstr>Optimistic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Steff Jones</cp:lastModifiedBy>
  <cp:lastPrinted>2018-03-04T10:38:32Z</cp:lastPrinted>
  <dcterms:created xsi:type="dcterms:W3CDTF">2017-11-22T14:20:26Z</dcterms:created>
  <dcterms:modified xsi:type="dcterms:W3CDTF">2018-06-20T21:56:59Z</dcterms:modified>
</cp:coreProperties>
</file>